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ÖBV-AWL Lehrbuch\Lehrwerk-online\Gastronomie\"/>
    </mc:Choice>
  </mc:AlternateContent>
  <bookViews>
    <workbookView xWindow="600" yWindow="105" windowWidth="12720" windowHeight="7035"/>
  </bookViews>
  <sheets>
    <sheet name="Nachkalkulation" sheetId="1" r:id="rId1"/>
    <sheet name="Lösung" sheetId="2" r:id="rId2"/>
    <sheet name="Angabe" sheetId="3" r:id="rId3"/>
  </sheets>
  <calcPr calcId="152511"/>
</workbook>
</file>

<file path=xl/calcChain.xml><?xml version="1.0" encoding="utf-8"?>
<calcChain xmlns="http://schemas.openxmlformats.org/spreadsheetml/2006/main">
  <c r="G5" i="2" l="1"/>
  <c r="K28" i="1" l="1"/>
  <c r="K23" i="1"/>
  <c r="K15" i="1"/>
  <c r="K11" i="1"/>
  <c r="K7" i="1"/>
  <c r="K4" i="1"/>
  <c r="J4" i="1"/>
  <c r="I26" i="1"/>
  <c r="I9" i="1"/>
  <c r="J9" i="1" s="1"/>
  <c r="I5" i="1"/>
  <c r="I4" i="1"/>
  <c r="H29" i="1"/>
  <c r="H28" i="1"/>
  <c r="J28" i="1" s="1"/>
  <c r="H27" i="1"/>
  <c r="H26" i="1"/>
  <c r="J26" i="1" s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9" i="1"/>
  <c r="F28" i="1"/>
  <c r="G28" i="1" s="1"/>
  <c r="E28" i="1"/>
  <c r="I28" i="1" s="1"/>
  <c r="E27" i="1"/>
  <c r="F27" i="1" s="1"/>
  <c r="G27" i="1" s="1"/>
  <c r="K27" i="1" s="1"/>
  <c r="F26" i="1"/>
  <c r="G26" i="1" s="1"/>
  <c r="K26" i="1" s="1"/>
  <c r="E26" i="1"/>
  <c r="C25" i="1"/>
  <c r="E25" i="1" s="1"/>
  <c r="E24" i="1"/>
  <c r="C24" i="1"/>
  <c r="E23" i="1"/>
  <c r="F23" i="1" s="1"/>
  <c r="G23" i="1" s="1"/>
  <c r="C22" i="1"/>
  <c r="E22" i="1" s="1"/>
  <c r="F22" i="1" s="1"/>
  <c r="G22" i="1" s="1"/>
  <c r="K22" i="1" s="1"/>
  <c r="C21" i="1"/>
  <c r="E21" i="1" s="1"/>
  <c r="C20" i="1"/>
  <c r="E20" i="1" s="1"/>
  <c r="F20" i="1" s="1"/>
  <c r="G20" i="1" s="1"/>
  <c r="K20" i="1" s="1"/>
  <c r="B18" i="1"/>
  <c r="C18" i="1" s="1"/>
  <c r="E18" i="1" s="1"/>
  <c r="E17" i="1"/>
  <c r="F17" i="1" s="1"/>
  <c r="G17" i="1" s="1"/>
  <c r="K17" i="1" s="1"/>
  <c r="C17" i="1"/>
  <c r="B15" i="1"/>
  <c r="C15" i="1" s="1"/>
  <c r="E15" i="1" s="1"/>
  <c r="F15" i="1" s="1"/>
  <c r="G15" i="1" s="1"/>
  <c r="C14" i="1"/>
  <c r="C13" i="1"/>
  <c r="C19" i="1" s="1"/>
  <c r="E19" i="1" s="1"/>
  <c r="C12" i="1"/>
  <c r="E12" i="1" s="1"/>
  <c r="F12" i="1" s="1"/>
  <c r="G12" i="1" s="1"/>
  <c r="K12" i="1" s="1"/>
  <c r="C11" i="1"/>
  <c r="E11" i="1" s="1"/>
  <c r="F11" i="1" s="1"/>
  <c r="G11" i="1" s="1"/>
  <c r="C10" i="1"/>
  <c r="E10" i="1" s="1"/>
  <c r="F10" i="1" s="1"/>
  <c r="G10" i="1" s="1"/>
  <c r="K10" i="1" s="1"/>
  <c r="C9" i="1"/>
  <c r="E9" i="1" s="1"/>
  <c r="F9" i="1" s="1"/>
  <c r="G9" i="1" s="1"/>
  <c r="K9" i="1" s="1"/>
  <c r="C8" i="1"/>
  <c r="E8" i="1" s="1"/>
  <c r="F8" i="1" s="1"/>
  <c r="G8" i="1" s="1"/>
  <c r="K8" i="1" s="1"/>
  <c r="C7" i="1"/>
  <c r="E7" i="1" s="1"/>
  <c r="F7" i="1" s="1"/>
  <c r="G7" i="1" s="1"/>
  <c r="B6" i="1"/>
  <c r="C6" i="1" s="1"/>
  <c r="E6" i="1" s="1"/>
  <c r="B5" i="1"/>
  <c r="C5" i="1" s="1"/>
  <c r="E5" i="1" s="1"/>
  <c r="F5" i="1" s="1"/>
  <c r="G5" i="1" s="1"/>
  <c r="K5" i="1" s="1"/>
  <c r="C4" i="1"/>
  <c r="E4" i="1" s="1"/>
  <c r="F4" i="1" s="1"/>
  <c r="G4" i="1" s="1"/>
  <c r="G28" i="2"/>
  <c r="G11" i="2"/>
  <c r="F28" i="2"/>
  <c r="F24" i="2"/>
  <c r="G24" i="2" s="1"/>
  <c r="F23" i="2"/>
  <c r="G23" i="2" s="1"/>
  <c r="F15" i="2"/>
  <c r="G15" i="2" s="1"/>
  <c r="F11" i="2"/>
  <c r="F7" i="2"/>
  <c r="G7" i="2" s="1"/>
  <c r="E29" i="2"/>
  <c r="F29" i="2" s="1"/>
  <c r="G29" i="2" s="1"/>
  <c r="E28" i="2"/>
  <c r="E27" i="2"/>
  <c r="F27" i="2" s="1"/>
  <c r="G27" i="2" s="1"/>
  <c r="E26" i="2"/>
  <c r="F26" i="2" s="1"/>
  <c r="G26" i="2" s="1"/>
  <c r="E25" i="2"/>
  <c r="F25" i="2" s="1"/>
  <c r="G25" i="2" s="1"/>
  <c r="E23" i="2"/>
  <c r="E22" i="2"/>
  <c r="F22" i="2" s="1"/>
  <c r="G22" i="2" s="1"/>
  <c r="E21" i="2"/>
  <c r="F21" i="2" s="1"/>
  <c r="G21" i="2" s="1"/>
  <c r="E15" i="2"/>
  <c r="E14" i="2"/>
  <c r="F14" i="2" s="1"/>
  <c r="G14" i="2" s="1"/>
  <c r="E11" i="2"/>
  <c r="E10" i="2"/>
  <c r="F10" i="2" s="1"/>
  <c r="G10" i="2" s="1"/>
  <c r="E7" i="2"/>
  <c r="E6" i="2"/>
  <c r="F6" i="2" s="1"/>
  <c r="G6" i="2" s="1"/>
  <c r="E5" i="2"/>
  <c r="F5" i="2" s="1"/>
  <c r="C25" i="2"/>
  <c r="C24" i="2"/>
  <c r="E24" i="2" s="1"/>
  <c r="C22" i="2"/>
  <c r="C21" i="2"/>
  <c r="C20" i="2"/>
  <c r="E20" i="2" s="1"/>
  <c r="F20" i="2" s="1"/>
  <c r="G20" i="2" s="1"/>
  <c r="B18" i="2"/>
  <c r="C18" i="2" s="1"/>
  <c r="E18" i="2" s="1"/>
  <c r="F18" i="2" s="1"/>
  <c r="G18" i="2" s="1"/>
  <c r="C17" i="2"/>
  <c r="E17" i="2" s="1"/>
  <c r="F17" i="2" s="1"/>
  <c r="G17" i="2" s="1"/>
  <c r="B15" i="2"/>
  <c r="C15" i="2" s="1"/>
  <c r="C14" i="2"/>
  <c r="C13" i="2"/>
  <c r="C12" i="2"/>
  <c r="E12" i="2" s="1"/>
  <c r="F12" i="2" s="1"/>
  <c r="G12" i="2" s="1"/>
  <c r="C11" i="2"/>
  <c r="C10" i="2"/>
  <c r="C9" i="2"/>
  <c r="E9" i="2" s="1"/>
  <c r="F9" i="2" s="1"/>
  <c r="G9" i="2" s="1"/>
  <c r="C8" i="2"/>
  <c r="E8" i="2" s="1"/>
  <c r="F8" i="2" s="1"/>
  <c r="G8" i="2" s="1"/>
  <c r="C7" i="2"/>
  <c r="B6" i="2"/>
  <c r="C6" i="2" s="1"/>
  <c r="C5" i="2"/>
  <c r="B5" i="2"/>
  <c r="C4" i="2"/>
  <c r="E4" i="2" s="1"/>
  <c r="F4" i="2" s="1"/>
  <c r="G4" i="2" s="1"/>
  <c r="F29" i="1" l="1"/>
  <c r="G29" i="1" s="1"/>
  <c r="K29" i="1" s="1"/>
  <c r="I29" i="1"/>
  <c r="J29" i="1" s="1"/>
  <c r="J7" i="1"/>
  <c r="J11" i="1"/>
  <c r="J5" i="1"/>
  <c r="C19" i="2"/>
  <c r="E19" i="2" s="1"/>
  <c r="F19" i="2" s="1"/>
  <c r="G19" i="2" s="1"/>
  <c r="E13" i="2"/>
  <c r="F13" i="2" s="1"/>
  <c r="G13" i="2" s="1"/>
  <c r="F21" i="1"/>
  <c r="G21" i="1" s="1"/>
  <c r="K21" i="1" s="1"/>
  <c r="I21" i="1"/>
  <c r="J21" i="1" s="1"/>
  <c r="F24" i="1"/>
  <c r="G24" i="1" s="1"/>
  <c r="K24" i="1" s="1"/>
  <c r="I24" i="1"/>
  <c r="J24" i="1" s="1"/>
  <c r="H30" i="1"/>
  <c r="F19" i="1"/>
  <c r="G19" i="1" s="1"/>
  <c r="K19" i="1" s="1"/>
  <c r="I19" i="1"/>
  <c r="J19" i="1" s="1"/>
  <c r="F25" i="1"/>
  <c r="G25" i="1" s="1"/>
  <c r="K25" i="1" s="1"/>
  <c r="I25" i="1"/>
  <c r="J25" i="1" s="1"/>
  <c r="F6" i="1"/>
  <c r="G6" i="1" s="1"/>
  <c r="K6" i="1" s="1"/>
  <c r="I6" i="1"/>
  <c r="F18" i="1"/>
  <c r="G18" i="1" s="1"/>
  <c r="K18" i="1" s="1"/>
  <c r="I18" i="1"/>
  <c r="J18" i="1" s="1"/>
  <c r="J10" i="1"/>
  <c r="I17" i="1"/>
  <c r="J17" i="1" s="1"/>
  <c r="C16" i="2"/>
  <c r="E16" i="2" s="1"/>
  <c r="F16" i="2" s="1"/>
  <c r="G16" i="2" s="1"/>
  <c r="C16" i="1"/>
  <c r="E16" i="1" s="1"/>
  <c r="I10" i="1"/>
  <c r="I22" i="1"/>
  <c r="J22" i="1" s="1"/>
  <c r="I7" i="1"/>
  <c r="I11" i="1"/>
  <c r="I15" i="1"/>
  <c r="J15" i="1" s="1"/>
  <c r="I23" i="1"/>
  <c r="J23" i="1" s="1"/>
  <c r="I8" i="1"/>
  <c r="J8" i="1" s="1"/>
  <c r="I12" i="1"/>
  <c r="J12" i="1" s="1"/>
  <c r="I20" i="1"/>
  <c r="J20" i="1" s="1"/>
  <c r="I27" i="1"/>
  <c r="J27" i="1" s="1"/>
  <c r="E13" i="1"/>
  <c r="E14" i="1"/>
  <c r="C25" i="3"/>
  <c r="C24" i="3"/>
  <c r="C22" i="3"/>
  <c r="C21" i="3"/>
  <c r="C20" i="3"/>
  <c r="B18" i="3"/>
  <c r="C18" i="3" s="1"/>
  <c r="C17" i="3"/>
  <c r="B15" i="3"/>
  <c r="C15" i="3" s="1"/>
  <c r="C14" i="3"/>
  <c r="C16" i="3" s="1"/>
  <c r="C13" i="3"/>
  <c r="C19" i="3" s="1"/>
  <c r="C12" i="3"/>
  <c r="C11" i="3"/>
  <c r="C10" i="3"/>
  <c r="C9" i="3"/>
  <c r="C8" i="3"/>
  <c r="C7" i="3"/>
  <c r="C6" i="3"/>
  <c r="B6" i="3"/>
  <c r="B5" i="3"/>
  <c r="C5" i="3" s="1"/>
  <c r="C4" i="3"/>
  <c r="K30" i="1" l="1"/>
  <c r="J30" i="1"/>
  <c r="F14" i="1"/>
  <c r="G14" i="1" s="1"/>
  <c r="K14" i="1" s="1"/>
  <c r="I14" i="1"/>
  <c r="J14" i="1" s="1"/>
  <c r="J6" i="1"/>
  <c r="F16" i="1"/>
  <c r="G16" i="1" s="1"/>
  <c r="K16" i="1" s="1"/>
  <c r="I16" i="1"/>
  <c r="J16" i="1" s="1"/>
  <c r="F13" i="1"/>
  <c r="G13" i="1" s="1"/>
  <c r="K13" i="1" s="1"/>
  <c r="I13" i="1"/>
  <c r="J13" i="1" s="1"/>
  <c r="I30" i="1" l="1"/>
</calcChain>
</file>

<file path=xl/sharedStrings.xml><?xml version="1.0" encoding="utf-8"?>
<sst xmlns="http://schemas.openxmlformats.org/spreadsheetml/2006/main" count="138" uniqueCount="59">
  <si>
    <t>Getränkekalkulation</t>
  </si>
  <si>
    <t>Getränk</t>
  </si>
  <si>
    <t>Einstands-preis pro Getränk</t>
  </si>
  <si>
    <t>Einstands-preis pro Liter</t>
  </si>
  <si>
    <t>1/2 Liter Fassbier</t>
  </si>
  <si>
    <t>0,5 Liter Weißbier Flasche</t>
  </si>
  <si>
    <t>0,33 L. Cola-Flasche</t>
  </si>
  <si>
    <t>0,2 L. Fanta-Glas</t>
  </si>
  <si>
    <t>0,3 L. Almdudler-Glas</t>
  </si>
  <si>
    <t>1/4 L. Schankwein weiß</t>
  </si>
  <si>
    <t>1/4 L. Schankwein rot</t>
  </si>
  <si>
    <t>1/8 L. Bouteille weiß</t>
  </si>
  <si>
    <t>1/8 L. Bouteille rot</t>
  </si>
  <si>
    <t>0,1 L. Prosecco</t>
  </si>
  <si>
    <t>0,1 L. österr. Sekt</t>
  </si>
  <si>
    <t>1 Kaffee, Verlängerter</t>
  </si>
  <si>
    <t>1 Tasse Tee, schwarz</t>
  </si>
  <si>
    <t>Gesamt-deckungs-beitrag</t>
  </si>
  <si>
    <t>0,25 L. Mineralwasser</t>
  </si>
  <si>
    <t>Erläuterung:</t>
  </si>
  <si>
    <t>errechneter Verkaufspreis</t>
  </si>
  <si>
    <t>gerundeter Verkaufspreis</t>
  </si>
  <si>
    <t>DB aus Kalkula-tionsfaktor 36 %</t>
  </si>
  <si>
    <t>Umsatz gesamt</t>
  </si>
  <si>
    <t>Deckungs-beitrag fix € 1,15</t>
  </si>
  <si>
    <t>0,2 L. Fassbier (Pfiff)</t>
  </si>
  <si>
    <t>1/8 L. Schankwein weiß</t>
  </si>
  <si>
    <t>0,25 L. Apfel/Orangensaft</t>
  </si>
  <si>
    <t>1/8 L. Schankwein rot</t>
  </si>
  <si>
    <t>ganze Bouteille</t>
  </si>
  <si>
    <t>1 Flasche Champagner</t>
  </si>
  <si>
    <t>Das Konzept geht davon aus, dass jedes Getränk gewisse Fixkosten verursacht - hier € 0,90</t>
  </si>
  <si>
    <t>Darüber hinaus sind Gemeinkosten zu berücksichtigen. Ich rechne mit 55 % von der Summe aus (Materialpreis + € 0,90 Fixkosten)</t>
  </si>
  <si>
    <t>Der Verkaufspreis ergibt sich aus: (Materialpreis + Fixkosten) * Kalkulationsfaktor 2,05</t>
  </si>
  <si>
    <t>Menge  Stück-zahl</t>
  </si>
  <si>
    <t xml:space="preserve">Im Kalkulationsfaktor von 2,05 sind berücksichtigt: Materialpreis + Fixkosten + davon 55 % Gemeinkosten + 10,5 % Bedienungsgeld + 20 % Ust. </t>
  </si>
  <si>
    <t xml:space="preserve">Problematisch sind die roten Preise: Bei geringerer Menge des gleichen Getränkes sind die Preise nicht analog reduziert, was auf </t>
  </si>
  <si>
    <t>Unverständnis bei den Gästen stoßen könnte - zB. Bier 0,5 : 0,3 : 0,2 Liter oder Wein 1/4 : 1/8 Liter.</t>
  </si>
  <si>
    <t>1 Gespritzter weiß</t>
  </si>
  <si>
    <t>Gespritzter rot</t>
  </si>
  <si>
    <t>Herstell-kosten</t>
  </si>
  <si>
    <t>0,3 l Fassbier</t>
  </si>
  <si>
    <t>0,3 Liter Pils vom Fass</t>
  </si>
  <si>
    <t>Großer Brauner</t>
  </si>
  <si>
    <t>Beispiel 1</t>
  </si>
  <si>
    <t xml:space="preserve"> </t>
  </si>
  <si>
    <t>Angabe</t>
  </si>
  <si>
    <t>Aufgabe:</t>
  </si>
  <si>
    <t>1. Berechne die Herstellkosten mit € 0,90 Deckungsbeitrag</t>
  </si>
  <si>
    <t>2. Ermittle den Kalkulationsfaktor mit 55 % NRA, 10,5 % Bedienungsgeld und 20 % Umsatzsteuer</t>
  </si>
  <si>
    <t>3. Ermittle die Verkaufspreise durch Multiplikation von Herstellkosten x Kalkulationsfaktor</t>
  </si>
  <si>
    <t xml:space="preserve">4. Prüfe die Kalkulation nach: </t>
  </si>
  <si>
    <t>Summe der Kosten = Deckungsbeiträge + Nettorohaufschläge</t>
  </si>
  <si>
    <t>Summe der Netto-Erlöse = Gesamterlös - 20 % Ust und - 10,5 % Bedienungsgeld</t>
  </si>
  <si>
    <t>Kostendeckung aus NRA 55 %</t>
  </si>
  <si>
    <t>Kosten-deckung gesamt</t>
  </si>
  <si>
    <t>Kostendeck-ung aus DB 0,90</t>
  </si>
  <si>
    <t xml:space="preserve">Dem könnte man durch händisches Eingeben von niedrigeren Herstellkosten bei den Kleinmengen begegnen. </t>
  </si>
  <si>
    <t>Gerun-deter Verkaufspreis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</si>
</sst>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&quot;€&quot;\ * #,##0.00_-;\-&quot;€&quot;\ * #,##0.00_-;_-&quot;€&quot;\ * &quot;-&quot;??_-;_-@_-"/>
    <numFmt numFmtId="165" formatCode="#,##0_ ;\-#,##0\ "/>
    <numFmt numFmtId="166" formatCode="_-&quot;€&quot;\ * #,##0.0_-;\-&quot;€&quot;\ * #,##0.0_-;_-&quot;€&quot;\ * &quot;-&quot;??_-;_-@_-"/>
    <numFmt numFmtId="167" formatCode="#,##0.0"/>
    <numFmt numFmtId="168" formatCode="&quot;€&quot;\ #,##0.0;\-&quot;€&quot;\ #,##0.0"/>
    <numFmt numFmtId="169" formatCode="_-&quot;€&quot;\ * #,##0_-;\-&quot;€&quot;\ * #,##0_-;_-&quot;€&quot;\ * &quot;-&quot;??_-;_-@_-"/>
    <numFmt numFmtId="170" formatCode="#,##0.00_ ;\-#,##0.00\ "/>
    <numFmt numFmtId="171" formatCode="#,##0.000_ ;\-#,##0.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49" fontId="2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0" fontId="5" fillId="0" borderId="0" xfId="0" applyFont="1"/>
    <xf numFmtId="165" fontId="0" fillId="0" borderId="1" xfId="1" applyNumberFormat="1" applyFont="1" applyBorder="1"/>
    <xf numFmtId="166" fontId="0" fillId="0" borderId="1" xfId="1" applyNumberFormat="1" applyFont="1" applyBorder="1"/>
    <xf numFmtId="167" fontId="0" fillId="0" borderId="1" xfId="0" applyNumberFormat="1" applyBorder="1"/>
    <xf numFmtId="168" fontId="6" fillId="0" borderId="1" xfId="1" applyNumberFormat="1" applyFont="1" applyBorder="1"/>
    <xf numFmtId="169" fontId="0" fillId="0" borderId="1" xfId="0" applyNumberFormat="1" applyBorder="1"/>
    <xf numFmtId="169" fontId="0" fillId="0" borderId="1" xfId="1" applyNumberFormat="1" applyFont="1" applyBorder="1"/>
    <xf numFmtId="165" fontId="0" fillId="0" borderId="1" xfId="0" applyNumberFormat="1" applyBorder="1"/>
    <xf numFmtId="168" fontId="8" fillId="0" borderId="1" xfId="1" applyNumberFormat="1" applyFont="1" applyBorder="1"/>
    <xf numFmtId="0" fontId="7" fillId="0" borderId="0" xfId="0" applyFont="1"/>
    <xf numFmtId="0" fontId="6" fillId="0" borderId="0" xfId="0" applyFont="1"/>
    <xf numFmtId="170" fontId="0" fillId="0" borderId="1" xfId="1" applyNumberFormat="1" applyFont="1" applyBorder="1"/>
    <xf numFmtId="171" fontId="0" fillId="0" borderId="1" xfId="1" applyNumberFormat="1" applyFont="1" applyBorder="1"/>
    <xf numFmtId="171" fontId="0" fillId="2" borderId="1" xfId="1" applyNumberFormat="1" applyFont="1" applyFill="1" applyBorder="1"/>
    <xf numFmtId="0" fontId="6" fillId="0" borderId="0" xfId="2" applyNumberFormat="1" applyFont="1"/>
    <xf numFmtId="168" fontId="8" fillId="3" borderId="1" xfId="1" applyNumberFormat="1" applyFont="1" applyFill="1" applyBorder="1"/>
    <xf numFmtId="168" fontId="6" fillId="3" borderId="1" xfId="1" applyNumberFormat="1" applyFont="1" applyFill="1" applyBorder="1"/>
    <xf numFmtId="0" fontId="9" fillId="3" borderId="0" xfId="0" applyFont="1" applyFill="1" applyAlignment="1">
      <alignment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view="pageLayout" zoomScaleNormal="100" workbookViewId="0">
      <selection activeCell="G1" sqref="G1"/>
    </sheetView>
  </sheetViews>
  <sheetFormatPr baseColWidth="10" defaultRowHeight="15" x14ac:dyDescent="0.25"/>
  <cols>
    <col min="1" max="1" width="23" customWidth="1"/>
    <col min="2" max="2" width="10.28515625" customWidth="1"/>
    <col min="3" max="3" width="8.7109375" customWidth="1"/>
    <col min="4" max="4" width="8.5703125" customWidth="1"/>
    <col min="5" max="5" width="9.140625" customWidth="1"/>
    <col min="6" max="6" width="12.140625" customWidth="1"/>
    <col min="7" max="7" width="8" customWidth="1"/>
    <col min="8" max="8" width="13" bestFit="1" customWidth="1"/>
    <col min="10" max="10" width="13.85546875" customWidth="1"/>
    <col min="11" max="11" width="13" bestFit="1" customWidth="1"/>
  </cols>
  <sheetData>
    <row r="1" spans="1:11" ht="23.25" x14ac:dyDescent="0.35">
      <c r="A1" s="2" t="s">
        <v>0</v>
      </c>
    </row>
    <row r="3" spans="1:11" ht="61.5" x14ac:dyDescent="0.35">
      <c r="A3" s="1" t="s">
        <v>1</v>
      </c>
      <c r="B3" s="3" t="s">
        <v>3</v>
      </c>
      <c r="C3" s="3" t="s">
        <v>2</v>
      </c>
      <c r="D3" s="4" t="s">
        <v>34</v>
      </c>
      <c r="E3" s="4" t="s">
        <v>40</v>
      </c>
      <c r="F3" s="4" t="s">
        <v>20</v>
      </c>
      <c r="G3" s="25" t="s">
        <v>58</v>
      </c>
      <c r="H3" s="4" t="s">
        <v>56</v>
      </c>
      <c r="I3" s="4" t="s">
        <v>54</v>
      </c>
      <c r="J3" s="4" t="s">
        <v>55</v>
      </c>
      <c r="K3" s="4" t="s">
        <v>23</v>
      </c>
    </row>
    <row r="4" spans="1:11" x14ac:dyDescent="0.25">
      <c r="A4" s="5" t="s">
        <v>4</v>
      </c>
      <c r="B4" s="19">
        <v>1.5</v>
      </c>
      <c r="C4" s="19">
        <f>B4/2</f>
        <v>0.75</v>
      </c>
      <c r="D4" s="9">
        <v>30980</v>
      </c>
      <c r="E4" s="20">
        <f>0.9+C4</f>
        <v>1.65</v>
      </c>
      <c r="F4" s="6">
        <f>E4*2.05</f>
        <v>3.3824999999999994</v>
      </c>
      <c r="G4" s="23">
        <f>F4</f>
        <v>3.3824999999999994</v>
      </c>
      <c r="H4" s="19">
        <f>0.9*D4</f>
        <v>27882</v>
      </c>
      <c r="I4" s="11">
        <f>E4*0.55*D4</f>
        <v>28114.35</v>
      </c>
      <c r="J4" s="10">
        <f>H4+I4</f>
        <v>55996.35</v>
      </c>
      <c r="K4" s="13">
        <f>G4*D4</f>
        <v>104789.84999999998</v>
      </c>
    </row>
    <row r="5" spans="1:11" x14ac:dyDescent="0.25">
      <c r="A5" s="5" t="s">
        <v>41</v>
      </c>
      <c r="B5" s="19">
        <f>B4</f>
        <v>1.5</v>
      </c>
      <c r="C5" s="19">
        <f>B5*0.3</f>
        <v>0.44999999999999996</v>
      </c>
      <c r="D5" s="9">
        <v>21348</v>
      </c>
      <c r="E5" s="20">
        <f t="shared" ref="E5:E29" si="0">0.9+C5</f>
        <v>1.35</v>
      </c>
      <c r="F5" s="6">
        <f t="shared" ref="F5:F29" si="1">E5*2.05</f>
        <v>2.7675000000000001</v>
      </c>
      <c r="G5" s="23">
        <f t="shared" ref="G5:G29" si="2">F5</f>
        <v>2.7675000000000001</v>
      </c>
      <c r="H5" s="19">
        <f t="shared" ref="H5:H29" si="3">0.9*D5</f>
        <v>19213.2</v>
      </c>
      <c r="I5" s="11">
        <f t="shared" ref="I5:I29" si="4">E5*0.55*D5</f>
        <v>15850.890000000003</v>
      </c>
      <c r="J5" s="10">
        <f t="shared" ref="J5:J29" si="5">H5+I5</f>
        <v>35064.090000000004</v>
      </c>
      <c r="K5" s="13">
        <f t="shared" ref="K5:K29" si="6">G5*D5</f>
        <v>59080.590000000004</v>
      </c>
    </row>
    <row r="6" spans="1:11" x14ac:dyDescent="0.25">
      <c r="A6" s="5" t="s">
        <v>25</v>
      </c>
      <c r="B6" s="19">
        <f>B4</f>
        <v>1.5</v>
      </c>
      <c r="C6" s="19">
        <f>B6*0.2</f>
        <v>0.30000000000000004</v>
      </c>
      <c r="D6" s="9">
        <v>5120</v>
      </c>
      <c r="E6" s="20">
        <f t="shared" si="0"/>
        <v>1.2000000000000002</v>
      </c>
      <c r="F6" s="6">
        <f t="shared" si="1"/>
        <v>2.46</v>
      </c>
      <c r="G6" s="23">
        <f t="shared" si="2"/>
        <v>2.46</v>
      </c>
      <c r="H6" s="19">
        <f t="shared" si="3"/>
        <v>4608</v>
      </c>
      <c r="I6" s="11">
        <f t="shared" si="4"/>
        <v>3379.2000000000007</v>
      </c>
      <c r="J6" s="10">
        <f t="shared" si="5"/>
        <v>7987.2000000000007</v>
      </c>
      <c r="K6" s="13">
        <f t="shared" si="6"/>
        <v>12595.2</v>
      </c>
    </row>
    <row r="7" spans="1:11" x14ac:dyDescent="0.25">
      <c r="A7" s="5" t="s">
        <v>42</v>
      </c>
      <c r="B7" s="19">
        <v>1.7</v>
      </c>
      <c r="C7" s="19">
        <f>B7*0.3</f>
        <v>0.51</v>
      </c>
      <c r="D7" s="9">
        <v>7533</v>
      </c>
      <c r="E7" s="20">
        <f t="shared" si="0"/>
        <v>1.4100000000000001</v>
      </c>
      <c r="F7" s="6">
        <f t="shared" si="1"/>
        <v>2.8904999999999998</v>
      </c>
      <c r="G7" s="24">
        <f t="shared" si="2"/>
        <v>2.8904999999999998</v>
      </c>
      <c r="H7" s="19">
        <f t="shared" si="3"/>
        <v>6779.7</v>
      </c>
      <c r="I7" s="11">
        <f t="shared" si="4"/>
        <v>5841.8415000000014</v>
      </c>
      <c r="J7" s="10">
        <f t="shared" si="5"/>
        <v>12621.541500000001</v>
      </c>
      <c r="K7" s="13">
        <f t="shared" si="6"/>
        <v>21774.136500000001</v>
      </c>
    </row>
    <row r="8" spans="1:11" x14ac:dyDescent="0.25">
      <c r="A8" s="5" t="s">
        <v>5</v>
      </c>
      <c r="B8" s="19">
        <v>1.8</v>
      </c>
      <c r="C8" s="19">
        <f>B8*0.5</f>
        <v>0.9</v>
      </c>
      <c r="D8" s="9">
        <v>12198</v>
      </c>
      <c r="E8" s="20">
        <f t="shared" si="0"/>
        <v>1.8</v>
      </c>
      <c r="F8" s="6">
        <f t="shared" si="1"/>
        <v>3.69</v>
      </c>
      <c r="G8" s="24">
        <f t="shared" si="2"/>
        <v>3.69</v>
      </c>
      <c r="H8" s="19">
        <f t="shared" si="3"/>
        <v>10978.2</v>
      </c>
      <c r="I8" s="11">
        <f t="shared" si="4"/>
        <v>12076.02</v>
      </c>
      <c r="J8" s="10">
        <f t="shared" si="5"/>
        <v>23054.22</v>
      </c>
      <c r="K8" s="13">
        <f t="shared" si="6"/>
        <v>45010.62</v>
      </c>
    </row>
    <row r="9" spans="1:11" x14ac:dyDescent="0.25">
      <c r="A9" s="5" t="s">
        <v>6</v>
      </c>
      <c r="B9" s="19">
        <v>0.92</v>
      </c>
      <c r="C9" s="19">
        <f>B9/3</f>
        <v>0.3066666666666667</v>
      </c>
      <c r="D9" s="9">
        <v>9449</v>
      </c>
      <c r="E9" s="20">
        <f t="shared" si="0"/>
        <v>1.2066666666666668</v>
      </c>
      <c r="F9" s="6">
        <f t="shared" si="1"/>
        <v>2.4736666666666665</v>
      </c>
      <c r="G9" s="24">
        <f t="shared" si="2"/>
        <v>2.4736666666666665</v>
      </c>
      <c r="H9" s="19">
        <f t="shared" si="3"/>
        <v>8504.1</v>
      </c>
      <c r="I9" s="11">
        <f t="shared" si="4"/>
        <v>6270.9863333333342</v>
      </c>
      <c r="J9" s="10">
        <f t="shared" si="5"/>
        <v>14775.086333333335</v>
      </c>
      <c r="K9" s="13">
        <f t="shared" si="6"/>
        <v>23373.676333333333</v>
      </c>
    </row>
    <row r="10" spans="1:11" x14ac:dyDescent="0.25">
      <c r="A10" s="5" t="s">
        <v>7</v>
      </c>
      <c r="B10" s="19">
        <v>0.92</v>
      </c>
      <c r="C10" s="19">
        <f>B10/5</f>
        <v>0.184</v>
      </c>
      <c r="D10" s="9">
        <v>8765</v>
      </c>
      <c r="E10" s="20">
        <f t="shared" si="0"/>
        <v>1.0840000000000001</v>
      </c>
      <c r="F10" s="6">
        <f t="shared" si="1"/>
        <v>2.2222</v>
      </c>
      <c r="G10" s="24">
        <f t="shared" si="2"/>
        <v>2.2222</v>
      </c>
      <c r="H10" s="19">
        <f t="shared" si="3"/>
        <v>7888.5</v>
      </c>
      <c r="I10" s="11">
        <f t="shared" si="4"/>
        <v>5225.6930000000002</v>
      </c>
      <c r="J10" s="10">
        <f t="shared" si="5"/>
        <v>13114.192999999999</v>
      </c>
      <c r="K10" s="13">
        <f t="shared" si="6"/>
        <v>19477.582999999999</v>
      </c>
    </row>
    <row r="11" spans="1:11" x14ac:dyDescent="0.25">
      <c r="A11" s="5" t="s">
        <v>8</v>
      </c>
      <c r="B11" s="19">
        <v>1.06</v>
      </c>
      <c r="C11" s="19">
        <f>B11*0.3</f>
        <v>0.318</v>
      </c>
      <c r="D11" s="9">
        <v>9332</v>
      </c>
      <c r="E11" s="20">
        <f t="shared" si="0"/>
        <v>1.218</v>
      </c>
      <c r="F11" s="6">
        <f t="shared" si="1"/>
        <v>2.4968999999999997</v>
      </c>
      <c r="G11" s="24">
        <f t="shared" si="2"/>
        <v>2.4968999999999997</v>
      </c>
      <c r="H11" s="19">
        <f t="shared" si="3"/>
        <v>8398.8000000000011</v>
      </c>
      <c r="I11" s="11">
        <f t="shared" si="4"/>
        <v>6251.5068000000001</v>
      </c>
      <c r="J11" s="10">
        <f t="shared" si="5"/>
        <v>14650.306800000002</v>
      </c>
      <c r="K11" s="13">
        <f t="shared" si="6"/>
        <v>23301.070799999998</v>
      </c>
    </row>
    <row r="12" spans="1:11" x14ac:dyDescent="0.25">
      <c r="A12" s="5" t="s">
        <v>27</v>
      </c>
      <c r="B12" s="19">
        <v>1.08</v>
      </c>
      <c r="C12" s="19">
        <f>B12/4</f>
        <v>0.27</v>
      </c>
      <c r="D12" s="9">
        <v>12154</v>
      </c>
      <c r="E12" s="20">
        <f t="shared" si="0"/>
        <v>1.17</v>
      </c>
      <c r="F12" s="6">
        <f t="shared" si="1"/>
        <v>2.3984999999999999</v>
      </c>
      <c r="G12" s="24">
        <f t="shared" si="2"/>
        <v>2.3984999999999999</v>
      </c>
      <c r="H12" s="19">
        <f t="shared" si="3"/>
        <v>10938.6</v>
      </c>
      <c r="I12" s="11">
        <f t="shared" si="4"/>
        <v>7821.0989999999993</v>
      </c>
      <c r="J12" s="10">
        <f t="shared" si="5"/>
        <v>18759.699000000001</v>
      </c>
      <c r="K12" s="13">
        <f t="shared" si="6"/>
        <v>29151.368999999999</v>
      </c>
    </row>
    <row r="13" spans="1:11" x14ac:dyDescent="0.25">
      <c r="A13" s="5" t="s">
        <v>18</v>
      </c>
      <c r="B13" s="19">
        <v>0.64</v>
      </c>
      <c r="C13" s="19">
        <f>B13/4</f>
        <v>0.16</v>
      </c>
      <c r="D13" s="9">
        <v>8351</v>
      </c>
      <c r="E13" s="20">
        <f t="shared" si="0"/>
        <v>1.06</v>
      </c>
      <c r="F13" s="6">
        <f t="shared" si="1"/>
        <v>2.173</v>
      </c>
      <c r="G13" s="24">
        <f t="shared" si="2"/>
        <v>2.173</v>
      </c>
      <c r="H13" s="19">
        <f t="shared" si="3"/>
        <v>7515.9000000000005</v>
      </c>
      <c r="I13" s="11">
        <f t="shared" si="4"/>
        <v>4868.6330000000007</v>
      </c>
      <c r="J13" s="10">
        <f t="shared" si="5"/>
        <v>12384.533000000001</v>
      </c>
      <c r="K13" s="13">
        <f t="shared" si="6"/>
        <v>18146.723000000002</v>
      </c>
    </row>
    <row r="14" spans="1:11" x14ac:dyDescent="0.25">
      <c r="A14" s="5" t="s">
        <v>9</v>
      </c>
      <c r="B14" s="19">
        <v>2.5</v>
      </c>
      <c r="C14" s="19">
        <f>B14/4</f>
        <v>0.625</v>
      </c>
      <c r="D14" s="9">
        <v>3749</v>
      </c>
      <c r="E14" s="20">
        <f t="shared" si="0"/>
        <v>1.5249999999999999</v>
      </c>
      <c r="F14" s="6">
        <f t="shared" si="1"/>
        <v>3.1262499999999998</v>
      </c>
      <c r="G14" s="23">
        <f t="shared" si="2"/>
        <v>3.1262499999999998</v>
      </c>
      <c r="H14" s="19">
        <f t="shared" si="3"/>
        <v>3374.1</v>
      </c>
      <c r="I14" s="11">
        <f t="shared" si="4"/>
        <v>3144.4737500000001</v>
      </c>
      <c r="J14" s="10">
        <f t="shared" si="5"/>
        <v>6518.5737499999996</v>
      </c>
      <c r="K14" s="13">
        <f t="shared" si="6"/>
        <v>11720.311249999999</v>
      </c>
    </row>
    <row r="15" spans="1:11" x14ac:dyDescent="0.25">
      <c r="A15" s="5" t="s">
        <v>26</v>
      </c>
      <c r="B15" s="19">
        <f>B14</f>
        <v>2.5</v>
      </c>
      <c r="C15" s="19">
        <f>B15/8</f>
        <v>0.3125</v>
      </c>
      <c r="D15" s="9">
        <v>1945</v>
      </c>
      <c r="E15" s="20">
        <f t="shared" si="0"/>
        <v>1.2124999999999999</v>
      </c>
      <c r="F15" s="6">
        <f t="shared" si="1"/>
        <v>2.4856249999999998</v>
      </c>
      <c r="G15" s="23">
        <f t="shared" si="2"/>
        <v>2.4856249999999998</v>
      </c>
      <c r="H15" s="19">
        <f t="shared" si="3"/>
        <v>1750.5</v>
      </c>
      <c r="I15" s="11">
        <f t="shared" si="4"/>
        <v>1297.0718750000001</v>
      </c>
      <c r="J15" s="10">
        <f t="shared" si="5"/>
        <v>3047.5718750000001</v>
      </c>
      <c r="K15" s="13">
        <f t="shared" si="6"/>
        <v>4834.5406249999996</v>
      </c>
    </row>
    <row r="16" spans="1:11" x14ac:dyDescent="0.25">
      <c r="A16" s="5" t="s">
        <v>38</v>
      </c>
      <c r="B16" s="19"/>
      <c r="C16" s="19">
        <f>(C14+C13)/2</f>
        <v>0.39250000000000002</v>
      </c>
      <c r="D16" s="9">
        <v>4220</v>
      </c>
      <c r="E16" s="20">
        <f t="shared" si="0"/>
        <v>1.2925</v>
      </c>
      <c r="F16" s="6">
        <f t="shared" si="1"/>
        <v>2.6496249999999999</v>
      </c>
      <c r="G16" s="24">
        <f t="shared" si="2"/>
        <v>2.6496249999999999</v>
      </c>
      <c r="H16" s="19">
        <f t="shared" si="3"/>
        <v>3798</v>
      </c>
      <c r="I16" s="11">
        <f t="shared" si="4"/>
        <v>2999.8924999999999</v>
      </c>
      <c r="J16" s="10">
        <f t="shared" si="5"/>
        <v>6797.8924999999999</v>
      </c>
      <c r="K16" s="13">
        <f t="shared" si="6"/>
        <v>11181.4175</v>
      </c>
    </row>
    <row r="17" spans="1:11" x14ac:dyDescent="0.25">
      <c r="A17" s="5" t="s">
        <v>10</v>
      </c>
      <c r="B17" s="19">
        <v>3</v>
      </c>
      <c r="C17" s="19">
        <f>B17/4</f>
        <v>0.75</v>
      </c>
      <c r="D17" s="9">
        <v>3006</v>
      </c>
      <c r="E17" s="20">
        <f t="shared" si="0"/>
        <v>1.65</v>
      </c>
      <c r="F17" s="6">
        <f t="shared" si="1"/>
        <v>3.3824999999999994</v>
      </c>
      <c r="G17" s="24">
        <f t="shared" si="2"/>
        <v>3.3824999999999994</v>
      </c>
      <c r="H17" s="19">
        <f t="shared" si="3"/>
        <v>2705.4</v>
      </c>
      <c r="I17" s="11">
        <f t="shared" si="4"/>
        <v>2727.9449999999997</v>
      </c>
      <c r="J17" s="10">
        <f t="shared" si="5"/>
        <v>5433.3449999999993</v>
      </c>
      <c r="K17" s="13">
        <f t="shared" si="6"/>
        <v>10167.794999999998</v>
      </c>
    </row>
    <row r="18" spans="1:11" x14ac:dyDescent="0.25">
      <c r="A18" s="5" t="s">
        <v>28</v>
      </c>
      <c r="B18" s="19">
        <f>B17</f>
        <v>3</v>
      </c>
      <c r="C18" s="19">
        <f>B18/8</f>
        <v>0.375</v>
      </c>
      <c r="D18" s="9">
        <v>1678</v>
      </c>
      <c r="E18" s="20">
        <f t="shared" si="0"/>
        <v>1.2749999999999999</v>
      </c>
      <c r="F18" s="6">
        <f t="shared" si="1"/>
        <v>2.6137499999999996</v>
      </c>
      <c r="G18" s="24">
        <f t="shared" si="2"/>
        <v>2.6137499999999996</v>
      </c>
      <c r="H18" s="19">
        <f t="shared" si="3"/>
        <v>1510.2</v>
      </c>
      <c r="I18" s="11">
        <f t="shared" si="4"/>
        <v>1176.6975</v>
      </c>
      <c r="J18" s="10">
        <f t="shared" si="5"/>
        <v>2686.8975</v>
      </c>
      <c r="K18" s="13">
        <f t="shared" si="6"/>
        <v>4385.8724999999995</v>
      </c>
    </row>
    <row r="19" spans="1:11" x14ac:dyDescent="0.25">
      <c r="A19" s="5" t="s">
        <v>39</v>
      </c>
      <c r="B19" s="19"/>
      <c r="C19" s="19">
        <f>(C13+C17)/2</f>
        <v>0.45500000000000002</v>
      </c>
      <c r="D19" s="9">
        <v>2335</v>
      </c>
      <c r="E19" s="20">
        <f t="shared" si="0"/>
        <v>1.355</v>
      </c>
      <c r="F19" s="6">
        <f t="shared" si="1"/>
        <v>2.7777499999999997</v>
      </c>
      <c r="G19" s="24">
        <f t="shared" si="2"/>
        <v>2.7777499999999997</v>
      </c>
      <c r="H19" s="19">
        <f t="shared" si="3"/>
        <v>2101.5</v>
      </c>
      <c r="I19" s="11">
        <f t="shared" si="4"/>
        <v>1740.1587500000003</v>
      </c>
      <c r="J19" s="10">
        <f t="shared" si="5"/>
        <v>3841.6587500000005</v>
      </c>
      <c r="K19" s="13">
        <f t="shared" si="6"/>
        <v>6486.0462499999994</v>
      </c>
    </row>
    <row r="20" spans="1:11" x14ac:dyDescent="0.25">
      <c r="A20" s="5" t="s">
        <v>11</v>
      </c>
      <c r="B20" s="19">
        <v>9.8000000000000007</v>
      </c>
      <c r="C20" s="19">
        <f>B20/8</f>
        <v>1.2250000000000001</v>
      </c>
      <c r="D20" s="9">
        <v>855</v>
      </c>
      <c r="E20" s="20">
        <f t="shared" si="0"/>
        <v>2.125</v>
      </c>
      <c r="F20" s="6">
        <f t="shared" si="1"/>
        <v>4.3562499999999993</v>
      </c>
      <c r="G20" s="24">
        <f t="shared" si="2"/>
        <v>4.3562499999999993</v>
      </c>
      <c r="H20" s="19">
        <f t="shared" si="3"/>
        <v>769.5</v>
      </c>
      <c r="I20" s="11">
        <f t="shared" si="4"/>
        <v>999.28125000000011</v>
      </c>
      <c r="J20" s="10">
        <f t="shared" si="5"/>
        <v>1768.78125</v>
      </c>
      <c r="K20" s="13">
        <f t="shared" si="6"/>
        <v>3724.5937499999995</v>
      </c>
    </row>
    <row r="21" spans="1:11" x14ac:dyDescent="0.25">
      <c r="A21" s="5" t="s">
        <v>11</v>
      </c>
      <c r="B21" s="19">
        <v>7.5</v>
      </c>
      <c r="C21" s="19">
        <f>B21/8</f>
        <v>0.9375</v>
      </c>
      <c r="D21" s="9">
        <v>1755</v>
      </c>
      <c r="E21" s="20">
        <f t="shared" si="0"/>
        <v>1.8374999999999999</v>
      </c>
      <c r="F21" s="6">
        <f t="shared" si="1"/>
        <v>3.7668749999999993</v>
      </c>
      <c r="G21" s="24">
        <f t="shared" si="2"/>
        <v>3.7668749999999993</v>
      </c>
      <c r="H21" s="19">
        <f t="shared" si="3"/>
        <v>1579.5</v>
      </c>
      <c r="I21" s="11">
        <f t="shared" si="4"/>
        <v>1773.6468750000001</v>
      </c>
      <c r="J21" s="10">
        <f t="shared" si="5"/>
        <v>3353.1468750000004</v>
      </c>
      <c r="K21" s="13">
        <f t="shared" si="6"/>
        <v>6610.8656249999985</v>
      </c>
    </row>
    <row r="22" spans="1:11" x14ac:dyDescent="0.25">
      <c r="A22" s="5" t="s">
        <v>12</v>
      </c>
      <c r="B22" s="19">
        <v>12</v>
      </c>
      <c r="C22" s="19">
        <f>B22/8</f>
        <v>1.5</v>
      </c>
      <c r="D22" s="9">
        <v>959</v>
      </c>
      <c r="E22" s="20">
        <f t="shared" si="0"/>
        <v>2.4</v>
      </c>
      <c r="F22" s="6">
        <f t="shared" si="1"/>
        <v>4.919999999999999</v>
      </c>
      <c r="G22" s="24">
        <f t="shared" si="2"/>
        <v>4.919999999999999</v>
      </c>
      <c r="H22" s="19">
        <f t="shared" si="3"/>
        <v>863.1</v>
      </c>
      <c r="I22" s="11">
        <f t="shared" si="4"/>
        <v>1265.8800000000001</v>
      </c>
      <c r="J22" s="10">
        <f t="shared" si="5"/>
        <v>2128.98</v>
      </c>
      <c r="K22" s="13">
        <f t="shared" si="6"/>
        <v>4718.2799999999988</v>
      </c>
    </row>
    <row r="23" spans="1:11" x14ac:dyDescent="0.25">
      <c r="A23" s="5" t="s">
        <v>29</v>
      </c>
      <c r="B23" s="19">
        <v>10.67</v>
      </c>
      <c r="C23" s="19">
        <v>8</v>
      </c>
      <c r="D23" s="9">
        <v>121</v>
      </c>
      <c r="E23" s="20">
        <f t="shared" si="0"/>
        <v>8.9</v>
      </c>
      <c r="F23" s="6">
        <f t="shared" si="1"/>
        <v>18.244999999999997</v>
      </c>
      <c r="G23" s="24">
        <f t="shared" si="2"/>
        <v>18.244999999999997</v>
      </c>
      <c r="H23" s="19">
        <f t="shared" si="3"/>
        <v>108.9</v>
      </c>
      <c r="I23" s="11">
        <f t="shared" si="4"/>
        <v>592.29500000000007</v>
      </c>
      <c r="J23" s="10">
        <f t="shared" si="5"/>
        <v>701.19500000000005</v>
      </c>
      <c r="K23" s="13">
        <f t="shared" si="6"/>
        <v>2207.6449999999995</v>
      </c>
    </row>
    <row r="24" spans="1:11" x14ac:dyDescent="0.25">
      <c r="A24" s="5" t="s">
        <v>13</v>
      </c>
      <c r="B24" s="19">
        <v>3.4</v>
      </c>
      <c r="C24" s="19">
        <f>B24/10</f>
        <v>0.33999999999999997</v>
      </c>
      <c r="D24" s="9">
        <v>1698</v>
      </c>
      <c r="E24" s="20">
        <f t="shared" si="0"/>
        <v>1.24</v>
      </c>
      <c r="F24" s="6">
        <f t="shared" si="1"/>
        <v>2.5419999999999998</v>
      </c>
      <c r="G24" s="24">
        <f t="shared" si="2"/>
        <v>2.5419999999999998</v>
      </c>
      <c r="H24" s="19">
        <f t="shared" si="3"/>
        <v>1528.2</v>
      </c>
      <c r="I24" s="11">
        <f t="shared" si="4"/>
        <v>1158.0360000000001</v>
      </c>
      <c r="J24" s="10">
        <f t="shared" si="5"/>
        <v>2686.2359999999999</v>
      </c>
      <c r="K24" s="13">
        <f t="shared" si="6"/>
        <v>4316.3159999999998</v>
      </c>
    </row>
    <row r="25" spans="1:11" x14ac:dyDescent="0.25">
      <c r="A25" s="5" t="s">
        <v>14</v>
      </c>
      <c r="B25" s="19">
        <v>4.5</v>
      </c>
      <c r="C25" s="19">
        <f>B25/10</f>
        <v>0.45</v>
      </c>
      <c r="D25" s="9">
        <v>466</v>
      </c>
      <c r="E25" s="20">
        <f t="shared" si="0"/>
        <v>1.35</v>
      </c>
      <c r="F25" s="6">
        <f t="shared" si="1"/>
        <v>2.7675000000000001</v>
      </c>
      <c r="G25" s="24">
        <f t="shared" si="2"/>
        <v>2.7675000000000001</v>
      </c>
      <c r="H25" s="19">
        <f t="shared" si="3"/>
        <v>419.40000000000003</v>
      </c>
      <c r="I25" s="11">
        <f t="shared" si="4"/>
        <v>346.00500000000005</v>
      </c>
      <c r="J25" s="10">
        <f t="shared" si="5"/>
        <v>765.40500000000009</v>
      </c>
      <c r="K25" s="13">
        <f t="shared" si="6"/>
        <v>1289.655</v>
      </c>
    </row>
    <row r="26" spans="1:11" x14ac:dyDescent="0.25">
      <c r="A26" s="5" t="s">
        <v>30</v>
      </c>
      <c r="B26" s="6"/>
      <c r="C26" s="19">
        <v>34.5</v>
      </c>
      <c r="D26" s="9">
        <v>25</v>
      </c>
      <c r="E26" s="21">
        <f t="shared" si="0"/>
        <v>35.4</v>
      </c>
      <c r="F26" s="6">
        <f t="shared" si="1"/>
        <v>72.569999999999993</v>
      </c>
      <c r="G26" s="24">
        <f t="shared" si="2"/>
        <v>72.569999999999993</v>
      </c>
      <c r="H26" s="19">
        <f t="shared" si="3"/>
        <v>22.5</v>
      </c>
      <c r="I26" s="11">
        <f t="shared" si="4"/>
        <v>486.75000000000006</v>
      </c>
      <c r="J26" s="10">
        <f t="shared" si="5"/>
        <v>509.25000000000006</v>
      </c>
      <c r="K26" s="13">
        <f t="shared" si="6"/>
        <v>1814.2499999999998</v>
      </c>
    </row>
    <row r="27" spans="1:11" x14ac:dyDescent="0.25">
      <c r="A27" s="5" t="s">
        <v>43</v>
      </c>
      <c r="B27" s="6"/>
      <c r="C27" s="19">
        <v>0.27</v>
      </c>
      <c r="D27" s="9">
        <v>16477</v>
      </c>
      <c r="E27" s="20">
        <f t="shared" si="0"/>
        <v>1.17</v>
      </c>
      <c r="F27" s="6">
        <f t="shared" si="1"/>
        <v>2.3984999999999999</v>
      </c>
      <c r="G27" s="23">
        <f t="shared" si="2"/>
        <v>2.3984999999999999</v>
      </c>
      <c r="H27" s="19">
        <f t="shared" si="3"/>
        <v>14829.300000000001</v>
      </c>
      <c r="I27" s="11">
        <f t="shared" si="4"/>
        <v>10602.949499999999</v>
      </c>
      <c r="J27" s="10">
        <f t="shared" si="5"/>
        <v>25432.249499999998</v>
      </c>
      <c r="K27" s="13">
        <f t="shared" si="6"/>
        <v>39520.084499999997</v>
      </c>
    </row>
    <row r="28" spans="1:11" x14ac:dyDescent="0.25">
      <c r="A28" s="5" t="s">
        <v>15</v>
      </c>
      <c r="B28" s="6"/>
      <c r="C28" s="19">
        <v>0.16</v>
      </c>
      <c r="D28" s="9">
        <v>22190</v>
      </c>
      <c r="E28" s="20">
        <f t="shared" si="0"/>
        <v>1.06</v>
      </c>
      <c r="F28" s="6">
        <f t="shared" si="1"/>
        <v>2.173</v>
      </c>
      <c r="G28" s="23">
        <f t="shared" si="2"/>
        <v>2.173</v>
      </c>
      <c r="H28" s="19">
        <f t="shared" si="3"/>
        <v>19971</v>
      </c>
      <c r="I28" s="11">
        <f t="shared" si="4"/>
        <v>12936.770000000002</v>
      </c>
      <c r="J28" s="10">
        <f t="shared" si="5"/>
        <v>32907.770000000004</v>
      </c>
      <c r="K28" s="13">
        <f t="shared" si="6"/>
        <v>48218.87</v>
      </c>
    </row>
    <row r="29" spans="1:11" x14ac:dyDescent="0.25">
      <c r="A29" s="5" t="s">
        <v>16</v>
      </c>
      <c r="B29" s="6"/>
      <c r="C29" s="19">
        <v>7.0000000000000007E-2</v>
      </c>
      <c r="D29" s="9">
        <v>7235</v>
      </c>
      <c r="E29" s="20">
        <f t="shared" si="0"/>
        <v>0.97</v>
      </c>
      <c r="F29" s="6">
        <f t="shared" si="1"/>
        <v>1.9884999999999997</v>
      </c>
      <c r="G29" s="24">
        <f t="shared" si="2"/>
        <v>1.9884999999999997</v>
      </c>
      <c r="H29" s="19">
        <f t="shared" si="3"/>
        <v>6511.5</v>
      </c>
      <c r="I29" s="11">
        <f t="shared" si="4"/>
        <v>3859.8724999999999</v>
      </c>
      <c r="J29" s="10">
        <f t="shared" si="5"/>
        <v>10371.372499999999</v>
      </c>
      <c r="K29" s="13">
        <f t="shared" si="6"/>
        <v>14386.797499999999</v>
      </c>
    </row>
    <row r="30" spans="1:11" x14ac:dyDescent="0.25">
      <c r="A30" s="5"/>
      <c r="B30" s="5"/>
      <c r="C30" s="7"/>
      <c r="D30" s="15"/>
      <c r="E30" s="15"/>
      <c r="F30" s="5"/>
      <c r="G30" s="5"/>
      <c r="H30" s="7">
        <f>SUM(H4:H29)</f>
        <v>174549.59999999998</v>
      </c>
      <c r="I30" s="11">
        <f>SUM(I4:I29)</f>
        <v>142807.94513333336</v>
      </c>
      <c r="J30" s="10">
        <f>SUM(J4:J29)</f>
        <v>317357.54513333336</v>
      </c>
      <c r="K30" s="14">
        <f>SUM(K4:K29)</f>
        <v>532284.15913333325</v>
      </c>
    </row>
    <row r="31" spans="1:11" x14ac:dyDescent="0.25">
      <c r="A31" s="18" t="s">
        <v>45</v>
      </c>
      <c r="B31" s="22" t="s">
        <v>45</v>
      </c>
    </row>
    <row r="32" spans="1:11" ht="18.75" x14ac:dyDescent="0.3">
      <c r="A32" s="8" t="s">
        <v>19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35</v>
      </c>
    </row>
    <row r="37" spans="1:1" x14ac:dyDescent="0.25">
      <c r="A37" s="17" t="s">
        <v>36</v>
      </c>
    </row>
    <row r="38" spans="1:1" x14ac:dyDescent="0.25">
      <c r="A38" s="17" t="s">
        <v>37</v>
      </c>
    </row>
    <row r="39" spans="1:1" x14ac:dyDescent="0.25">
      <c r="A39" t="s">
        <v>57</v>
      </c>
    </row>
  </sheetData>
  <printOptions gridLines="1"/>
  <pageMargins left="0.45833333333333331" right="0.70866141732283461" top="0.78740157480314965" bottom="0.78740157480314965" header="0.31496062992125984" footer="0.31496062992125984"/>
  <pageSetup paperSize="9" orientation="landscape" r:id="rId1"/>
  <headerFooter>
    <oddHeader>&amp;CDeckungsbeitragsrechnung in der Getränkekalkulation Beispiel 2 PÖ &amp;P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selection activeCell="F9" sqref="F9"/>
    </sheetView>
  </sheetViews>
  <sheetFormatPr baseColWidth="10" defaultRowHeight="15" x14ac:dyDescent="0.25"/>
  <cols>
    <col min="1" max="1" width="28" customWidth="1"/>
    <col min="2" max="2" width="9.7109375" customWidth="1"/>
    <col min="7" max="7" width="8.85546875" customWidth="1"/>
    <col min="8" max="8" width="12.7109375" customWidth="1"/>
    <col min="9" max="9" width="13.85546875" customWidth="1"/>
    <col min="10" max="10" width="6.85546875" customWidth="1"/>
  </cols>
  <sheetData>
    <row r="1" spans="1:11" ht="23.25" x14ac:dyDescent="0.35">
      <c r="A1" s="2" t="s">
        <v>0</v>
      </c>
      <c r="C1" t="s">
        <v>44</v>
      </c>
      <c r="D1" t="s">
        <v>45</v>
      </c>
      <c r="F1" t="s">
        <v>46</v>
      </c>
    </row>
    <row r="3" spans="1:11" ht="91.5" x14ac:dyDescent="0.35">
      <c r="A3" s="1" t="s">
        <v>1</v>
      </c>
      <c r="B3" s="3" t="s">
        <v>3</v>
      </c>
      <c r="C3" s="3" t="s">
        <v>2</v>
      </c>
      <c r="D3" s="4" t="s">
        <v>34</v>
      </c>
      <c r="E3" s="4" t="s">
        <v>40</v>
      </c>
      <c r="F3" s="4" t="s">
        <v>20</v>
      </c>
      <c r="G3" s="4" t="s">
        <v>21</v>
      </c>
      <c r="H3" s="4" t="s">
        <v>24</v>
      </c>
      <c r="I3" s="4" t="s">
        <v>22</v>
      </c>
      <c r="J3" s="4" t="s">
        <v>17</v>
      </c>
      <c r="K3" s="4" t="s">
        <v>23</v>
      </c>
    </row>
    <row r="4" spans="1:11" x14ac:dyDescent="0.25">
      <c r="A4" s="5" t="s">
        <v>4</v>
      </c>
      <c r="B4" s="19">
        <v>1.5</v>
      </c>
      <c r="C4" s="19">
        <f>B4/2</f>
        <v>0.75</v>
      </c>
      <c r="D4" s="9">
        <v>30980</v>
      </c>
      <c r="E4" s="20">
        <f>0.9+C4</f>
        <v>1.65</v>
      </c>
      <c r="F4" s="6">
        <f>E4*2.05</f>
        <v>3.3824999999999994</v>
      </c>
      <c r="G4" s="12">
        <f>F4</f>
        <v>3.3824999999999994</v>
      </c>
      <c r="H4" s="6"/>
      <c r="I4" s="11"/>
      <c r="J4" s="10"/>
      <c r="K4" s="13"/>
    </row>
    <row r="5" spans="1:11" x14ac:dyDescent="0.25">
      <c r="A5" s="5" t="s">
        <v>41</v>
      </c>
      <c r="B5" s="19">
        <f>B4</f>
        <v>1.5</v>
      </c>
      <c r="C5" s="19">
        <f>B5*0.3</f>
        <v>0.44999999999999996</v>
      </c>
      <c r="D5" s="9">
        <v>21348</v>
      </c>
      <c r="E5" s="20">
        <f t="shared" ref="E5:E29" si="0">0.9+C5</f>
        <v>1.35</v>
      </c>
      <c r="F5" s="6">
        <f t="shared" ref="F5:F29" si="1">E5*2.05</f>
        <v>2.7675000000000001</v>
      </c>
      <c r="G5" s="16">
        <f>F5</f>
        <v>2.7675000000000001</v>
      </c>
      <c r="H5" s="6"/>
      <c r="I5" s="11"/>
      <c r="J5" s="10"/>
      <c r="K5" s="13"/>
    </row>
    <row r="6" spans="1:11" x14ac:dyDescent="0.25">
      <c r="A6" s="5" t="s">
        <v>25</v>
      </c>
      <c r="B6" s="19">
        <f>B4</f>
        <v>1.5</v>
      </c>
      <c r="C6" s="19">
        <f>B6*0.2</f>
        <v>0.30000000000000004</v>
      </c>
      <c r="D6" s="9">
        <v>5120</v>
      </c>
      <c r="E6" s="20">
        <f t="shared" si="0"/>
        <v>1.2000000000000002</v>
      </c>
      <c r="F6" s="6">
        <f t="shared" si="1"/>
        <v>2.46</v>
      </c>
      <c r="G6" s="16">
        <f t="shared" ref="G6:G29" si="2">F6</f>
        <v>2.46</v>
      </c>
      <c r="H6" s="6"/>
      <c r="I6" s="11"/>
      <c r="J6" s="10"/>
      <c r="K6" s="13"/>
    </row>
    <row r="7" spans="1:11" x14ac:dyDescent="0.25">
      <c r="A7" s="5" t="s">
        <v>42</v>
      </c>
      <c r="B7" s="19">
        <v>1.7</v>
      </c>
      <c r="C7" s="19">
        <f>B7*0.3</f>
        <v>0.51</v>
      </c>
      <c r="D7" s="9">
        <v>7533</v>
      </c>
      <c r="E7" s="20">
        <f t="shared" si="0"/>
        <v>1.4100000000000001</v>
      </c>
      <c r="F7" s="6">
        <f t="shared" si="1"/>
        <v>2.8904999999999998</v>
      </c>
      <c r="G7" s="12">
        <f t="shared" si="2"/>
        <v>2.8904999999999998</v>
      </c>
      <c r="H7" s="6"/>
      <c r="I7" s="11"/>
      <c r="J7" s="10"/>
      <c r="K7" s="13"/>
    </row>
    <row r="8" spans="1:11" x14ac:dyDescent="0.25">
      <c r="A8" s="5" t="s">
        <v>5</v>
      </c>
      <c r="B8" s="19">
        <v>1.8</v>
      </c>
      <c r="C8" s="19">
        <f>B8*0.5</f>
        <v>0.9</v>
      </c>
      <c r="D8" s="9">
        <v>12198</v>
      </c>
      <c r="E8" s="20">
        <f t="shared" si="0"/>
        <v>1.8</v>
      </c>
      <c r="F8" s="6">
        <f t="shared" si="1"/>
        <v>3.69</v>
      </c>
      <c r="G8" s="12">
        <f t="shared" si="2"/>
        <v>3.69</v>
      </c>
      <c r="H8" s="6"/>
      <c r="I8" s="11"/>
      <c r="J8" s="10"/>
      <c r="K8" s="13"/>
    </row>
    <row r="9" spans="1:11" x14ac:dyDescent="0.25">
      <c r="A9" s="5" t="s">
        <v>6</v>
      </c>
      <c r="B9" s="19">
        <v>0.92</v>
      </c>
      <c r="C9" s="19">
        <f>B9/3</f>
        <v>0.3066666666666667</v>
      </c>
      <c r="D9" s="9">
        <v>9449</v>
      </c>
      <c r="E9" s="20">
        <f t="shared" si="0"/>
        <v>1.2066666666666668</v>
      </c>
      <c r="F9" s="6">
        <f t="shared" si="1"/>
        <v>2.4736666666666665</v>
      </c>
      <c r="G9" s="12">
        <f t="shared" si="2"/>
        <v>2.4736666666666665</v>
      </c>
      <c r="H9" s="6"/>
      <c r="I9" s="11"/>
      <c r="J9" s="10"/>
      <c r="K9" s="13"/>
    </row>
    <row r="10" spans="1:11" x14ac:dyDescent="0.25">
      <c r="A10" s="5" t="s">
        <v>7</v>
      </c>
      <c r="B10" s="19">
        <v>0.92</v>
      </c>
      <c r="C10" s="19">
        <f>B10/5</f>
        <v>0.184</v>
      </c>
      <c r="D10" s="9">
        <v>8765</v>
      </c>
      <c r="E10" s="20">
        <f t="shared" si="0"/>
        <v>1.0840000000000001</v>
      </c>
      <c r="F10" s="6">
        <f t="shared" si="1"/>
        <v>2.2222</v>
      </c>
      <c r="G10" s="12">
        <f t="shared" si="2"/>
        <v>2.2222</v>
      </c>
      <c r="H10" s="6"/>
      <c r="I10" s="11"/>
      <c r="J10" s="10"/>
      <c r="K10" s="13"/>
    </row>
    <row r="11" spans="1:11" x14ac:dyDescent="0.25">
      <c r="A11" s="5" t="s">
        <v>8</v>
      </c>
      <c r="B11" s="19">
        <v>1.06</v>
      </c>
      <c r="C11" s="19">
        <f>B11*0.3</f>
        <v>0.318</v>
      </c>
      <c r="D11" s="9">
        <v>9332</v>
      </c>
      <c r="E11" s="20">
        <f t="shared" si="0"/>
        <v>1.218</v>
      </c>
      <c r="F11" s="6">
        <f t="shared" si="1"/>
        <v>2.4968999999999997</v>
      </c>
      <c r="G11" s="12">
        <f t="shared" si="2"/>
        <v>2.4968999999999997</v>
      </c>
      <c r="H11" s="6"/>
      <c r="I11" s="11"/>
      <c r="J11" s="10"/>
      <c r="K11" s="13"/>
    </row>
    <row r="12" spans="1:11" x14ac:dyDescent="0.25">
      <c r="A12" s="5" t="s">
        <v>27</v>
      </c>
      <c r="B12" s="19">
        <v>1.08</v>
      </c>
      <c r="C12" s="19">
        <f>B12/4</f>
        <v>0.27</v>
      </c>
      <c r="D12" s="9">
        <v>12154</v>
      </c>
      <c r="E12" s="20">
        <f t="shared" si="0"/>
        <v>1.17</v>
      </c>
      <c r="F12" s="6">
        <f t="shared" si="1"/>
        <v>2.3984999999999999</v>
      </c>
      <c r="G12" s="12">
        <f t="shared" si="2"/>
        <v>2.3984999999999999</v>
      </c>
      <c r="H12" s="6"/>
      <c r="I12" s="11"/>
      <c r="J12" s="10"/>
      <c r="K12" s="13"/>
    </row>
    <row r="13" spans="1:11" x14ac:dyDescent="0.25">
      <c r="A13" s="5" t="s">
        <v>18</v>
      </c>
      <c r="B13" s="19">
        <v>0.64</v>
      </c>
      <c r="C13" s="19">
        <f>B13/4</f>
        <v>0.16</v>
      </c>
      <c r="D13" s="9">
        <v>8351</v>
      </c>
      <c r="E13" s="20">
        <f t="shared" si="0"/>
        <v>1.06</v>
      </c>
      <c r="F13" s="6">
        <f t="shared" si="1"/>
        <v>2.173</v>
      </c>
      <c r="G13" s="12">
        <f t="shared" si="2"/>
        <v>2.173</v>
      </c>
      <c r="H13" s="6"/>
      <c r="I13" s="11"/>
      <c r="J13" s="10"/>
      <c r="K13" s="13"/>
    </row>
    <row r="14" spans="1:11" x14ac:dyDescent="0.25">
      <c r="A14" s="5" t="s">
        <v>9</v>
      </c>
      <c r="B14" s="19">
        <v>2.5</v>
      </c>
      <c r="C14" s="19">
        <f>B14/4</f>
        <v>0.625</v>
      </c>
      <c r="D14" s="9">
        <v>3749</v>
      </c>
      <c r="E14" s="20">
        <f t="shared" si="0"/>
        <v>1.5249999999999999</v>
      </c>
      <c r="F14" s="6">
        <f t="shared" si="1"/>
        <v>3.1262499999999998</v>
      </c>
      <c r="G14" s="16">
        <f t="shared" si="2"/>
        <v>3.1262499999999998</v>
      </c>
      <c r="H14" s="6"/>
      <c r="I14" s="11"/>
      <c r="J14" s="10"/>
      <c r="K14" s="13"/>
    </row>
    <row r="15" spans="1:11" x14ac:dyDescent="0.25">
      <c r="A15" s="5" t="s">
        <v>26</v>
      </c>
      <c r="B15" s="19">
        <f>B14</f>
        <v>2.5</v>
      </c>
      <c r="C15" s="19">
        <f>B15/8</f>
        <v>0.3125</v>
      </c>
      <c r="D15" s="9">
        <v>1945</v>
      </c>
      <c r="E15" s="20">
        <f t="shared" si="0"/>
        <v>1.2124999999999999</v>
      </c>
      <c r="F15" s="6">
        <f t="shared" si="1"/>
        <v>2.4856249999999998</v>
      </c>
      <c r="G15" s="16">
        <f t="shared" si="2"/>
        <v>2.4856249999999998</v>
      </c>
      <c r="H15" s="6"/>
      <c r="I15" s="11"/>
      <c r="J15" s="10"/>
      <c r="K15" s="13"/>
    </row>
    <row r="16" spans="1:11" x14ac:dyDescent="0.25">
      <c r="A16" s="5" t="s">
        <v>38</v>
      </c>
      <c r="B16" s="19"/>
      <c r="C16" s="19">
        <f>(C14+C13)/2</f>
        <v>0.39250000000000002</v>
      </c>
      <c r="D16" s="9">
        <v>4220</v>
      </c>
      <c r="E16" s="20">
        <f t="shared" si="0"/>
        <v>1.2925</v>
      </c>
      <c r="F16" s="6">
        <f t="shared" si="1"/>
        <v>2.6496249999999999</v>
      </c>
      <c r="G16" s="12">
        <f t="shared" si="2"/>
        <v>2.6496249999999999</v>
      </c>
      <c r="H16" s="6"/>
      <c r="I16" s="11"/>
      <c r="J16" s="10"/>
      <c r="K16" s="13"/>
    </row>
    <row r="17" spans="1:11" x14ac:dyDescent="0.25">
      <c r="A17" s="5" t="s">
        <v>10</v>
      </c>
      <c r="B17" s="19">
        <v>3</v>
      </c>
      <c r="C17" s="19">
        <f>B17/4</f>
        <v>0.75</v>
      </c>
      <c r="D17" s="9">
        <v>3006</v>
      </c>
      <c r="E17" s="20">
        <f t="shared" si="0"/>
        <v>1.65</v>
      </c>
      <c r="F17" s="6">
        <f t="shared" si="1"/>
        <v>3.3824999999999994</v>
      </c>
      <c r="G17" s="12">
        <f t="shared" si="2"/>
        <v>3.3824999999999994</v>
      </c>
      <c r="H17" s="6"/>
      <c r="I17" s="11"/>
      <c r="J17" s="10"/>
      <c r="K17" s="13"/>
    </row>
    <row r="18" spans="1:11" x14ac:dyDescent="0.25">
      <c r="A18" s="5" t="s">
        <v>28</v>
      </c>
      <c r="B18" s="19">
        <f>B17</f>
        <v>3</v>
      </c>
      <c r="C18" s="19">
        <f>B18/8</f>
        <v>0.375</v>
      </c>
      <c r="D18" s="9">
        <v>1678</v>
      </c>
      <c r="E18" s="20">
        <f t="shared" si="0"/>
        <v>1.2749999999999999</v>
      </c>
      <c r="F18" s="6">
        <f t="shared" si="1"/>
        <v>2.6137499999999996</v>
      </c>
      <c r="G18" s="12">
        <f t="shared" si="2"/>
        <v>2.6137499999999996</v>
      </c>
      <c r="H18" s="6"/>
      <c r="I18" s="11"/>
      <c r="J18" s="10"/>
      <c r="K18" s="13"/>
    </row>
    <row r="19" spans="1:11" x14ac:dyDescent="0.25">
      <c r="A19" s="5" t="s">
        <v>39</v>
      </c>
      <c r="B19" s="19"/>
      <c r="C19" s="19">
        <f>(C13+C17)/2</f>
        <v>0.45500000000000002</v>
      </c>
      <c r="D19" s="9">
        <v>2335</v>
      </c>
      <c r="E19" s="20">
        <f t="shared" si="0"/>
        <v>1.355</v>
      </c>
      <c r="F19" s="6">
        <f t="shared" si="1"/>
        <v>2.7777499999999997</v>
      </c>
      <c r="G19" s="12">
        <f t="shared" si="2"/>
        <v>2.7777499999999997</v>
      </c>
      <c r="H19" s="6"/>
      <c r="I19" s="11"/>
      <c r="J19" s="10"/>
      <c r="K19" s="13"/>
    </row>
    <row r="20" spans="1:11" x14ac:dyDescent="0.25">
      <c r="A20" s="5" t="s">
        <v>11</v>
      </c>
      <c r="B20" s="19">
        <v>9.8000000000000007</v>
      </c>
      <c r="C20" s="19">
        <f>B20/8</f>
        <v>1.2250000000000001</v>
      </c>
      <c r="D20" s="9">
        <v>855</v>
      </c>
      <c r="E20" s="20">
        <f t="shared" si="0"/>
        <v>2.125</v>
      </c>
      <c r="F20" s="6">
        <f t="shared" si="1"/>
        <v>4.3562499999999993</v>
      </c>
      <c r="G20" s="12">
        <f t="shared" si="2"/>
        <v>4.3562499999999993</v>
      </c>
      <c r="H20" s="6"/>
      <c r="I20" s="11"/>
      <c r="J20" s="10"/>
      <c r="K20" s="13"/>
    </row>
    <row r="21" spans="1:11" x14ac:dyDescent="0.25">
      <c r="A21" s="5" t="s">
        <v>11</v>
      </c>
      <c r="B21" s="19">
        <v>7.5</v>
      </c>
      <c r="C21" s="19">
        <f>B21/8</f>
        <v>0.9375</v>
      </c>
      <c r="D21" s="9">
        <v>1755</v>
      </c>
      <c r="E21" s="20">
        <f t="shared" si="0"/>
        <v>1.8374999999999999</v>
      </c>
      <c r="F21" s="6">
        <f t="shared" si="1"/>
        <v>3.7668749999999993</v>
      </c>
      <c r="G21" s="12">
        <f t="shared" si="2"/>
        <v>3.7668749999999993</v>
      </c>
      <c r="H21" s="6"/>
      <c r="I21" s="11"/>
      <c r="J21" s="10"/>
      <c r="K21" s="13"/>
    </row>
    <row r="22" spans="1:11" x14ac:dyDescent="0.25">
      <c r="A22" s="5" t="s">
        <v>12</v>
      </c>
      <c r="B22" s="19">
        <v>12</v>
      </c>
      <c r="C22" s="19">
        <f>B22/8</f>
        <v>1.5</v>
      </c>
      <c r="D22" s="9">
        <v>959</v>
      </c>
      <c r="E22" s="20">
        <f t="shared" si="0"/>
        <v>2.4</v>
      </c>
      <c r="F22" s="6">
        <f t="shared" si="1"/>
        <v>4.919999999999999</v>
      </c>
      <c r="G22" s="12">
        <f t="shared" si="2"/>
        <v>4.919999999999999</v>
      </c>
      <c r="H22" s="6"/>
      <c r="I22" s="11"/>
      <c r="J22" s="10"/>
      <c r="K22" s="13"/>
    </row>
    <row r="23" spans="1:11" x14ac:dyDescent="0.25">
      <c r="A23" s="5" t="s">
        <v>29</v>
      </c>
      <c r="B23" s="19">
        <v>10.67</v>
      </c>
      <c r="C23" s="19">
        <v>8</v>
      </c>
      <c r="D23" s="9">
        <v>121</v>
      </c>
      <c r="E23" s="20">
        <f t="shared" si="0"/>
        <v>8.9</v>
      </c>
      <c r="F23" s="6">
        <f t="shared" si="1"/>
        <v>18.244999999999997</v>
      </c>
      <c r="G23" s="12">
        <f t="shared" si="2"/>
        <v>18.244999999999997</v>
      </c>
      <c r="H23" s="6"/>
      <c r="I23" s="11"/>
      <c r="J23" s="10"/>
      <c r="K23" s="13"/>
    </row>
    <row r="24" spans="1:11" x14ac:dyDescent="0.25">
      <c r="A24" s="5" t="s">
        <v>13</v>
      </c>
      <c r="B24" s="19">
        <v>3.4</v>
      </c>
      <c r="C24" s="19">
        <f>B24/10</f>
        <v>0.33999999999999997</v>
      </c>
      <c r="D24" s="9">
        <v>1698</v>
      </c>
      <c r="E24" s="20">
        <f t="shared" si="0"/>
        <v>1.24</v>
      </c>
      <c r="F24" s="6">
        <f t="shared" si="1"/>
        <v>2.5419999999999998</v>
      </c>
      <c r="G24" s="12">
        <f t="shared" si="2"/>
        <v>2.5419999999999998</v>
      </c>
      <c r="H24" s="6"/>
      <c r="I24" s="11"/>
      <c r="J24" s="10"/>
      <c r="K24" s="13"/>
    </row>
    <row r="25" spans="1:11" x14ac:dyDescent="0.25">
      <c r="A25" s="5" t="s">
        <v>14</v>
      </c>
      <c r="B25" s="19">
        <v>4.5</v>
      </c>
      <c r="C25" s="19">
        <f>B25/10</f>
        <v>0.45</v>
      </c>
      <c r="D25" s="9">
        <v>466</v>
      </c>
      <c r="E25" s="20">
        <f t="shared" si="0"/>
        <v>1.35</v>
      </c>
      <c r="F25" s="6">
        <f t="shared" si="1"/>
        <v>2.7675000000000001</v>
      </c>
      <c r="G25" s="12">
        <f t="shared" si="2"/>
        <v>2.7675000000000001</v>
      </c>
      <c r="H25" s="6"/>
      <c r="I25" s="11"/>
      <c r="J25" s="10"/>
      <c r="K25" s="13"/>
    </row>
    <row r="26" spans="1:11" x14ac:dyDescent="0.25">
      <c r="A26" s="5" t="s">
        <v>30</v>
      </c>
      <c r="B26" s="6"/>
      <c r="C26" s="19">
        <v>34.5</v>
      </c>
      <c r="D26" s="9">
        <v>25</v>
      </c>
      <c r="E26" s="21">
        <f t="shared" si="0"/>
        <v>35.4</v>
      </c>
      <c r="F26" s="6">
        <f t="shared" si="1"/>
        <v>72.569999999999993</v>
      </c>
      <c r="G26" s="12">
        <f t="shared" si="2"/>
        <v>72.569999999999993</v>
      </c>
      <c r="H26" s="6"/>
      <c r="I26" s="11"/>
      <c r="J26" s="10"/>
      <c r="K26" s="13"/>
    </row>
    <row r="27" spans="1:11" x14ac:dyDescent="0.25">
      <c r="A27" s="5" t="s">
        <v>43</v>
      </c>
      <c r="B27" s="6"/>
      <c r="C27" s="19">
        <v>0.27</v>
      </c>
      <c r="D27" s="9">
        <v>16477</v>
      </c>
      <c r="E27" s="20">
        <f t="shared" si="0"/>
        <v>1.17</v>
      </c>
      <c r="F27" s="6">
        <f t="shared" si="1"/>
        <v>2.3984999999999999</v>
      </c>
      <c r="G27" s="16">
        <f t="shared" si="2"/>
        <v>2.3984999999999999</v>
      </c>
      <c r="H27" s="6"/>
      <c r="I27" s="11"/>
      <c r="J27" s="10"/>
      <c r="K27" s="13"/>
    </row>
    <row r="28" spans="1:11" x14ac:dyDescent="0.25">
      <c r="A28" s="5" t="s">
        <v>15</v>
      </c>
      <c r="B28" s="6"/>
      <c r="C28" s="19">
        <v>0.16</v>
      </c>
      <c r="D28" s="9">
        <v>22190</v>
      </c>
      <c r="E28" s="20">
        <f t="shared" si="0"/>
        <v>1.06</v>
      </c>
      <c r="F28" s="6">
        <f t="shared" si="1"/>
        <v>2.173</v>
      </c>
      <c r="G28" s="16">
        <f t="shared" si="2"/>
        <v>2.173</v>
      </c>
      <c r="H28" s="6"/>
      <c r="I28" s="11"/>
      <c r="J28" s="10"/>
      <c r="K28" s="13"/>
    </row>
    <row r="29" spans="1:11" x14ac:dyDescent="0.25">
      <c r="A29" s="5" t="s">
        <v>16</v>
      </c>
      <c r="B29" s="6"/>
      <c r="C29" s="19">
        <v>7.0000000000000007E-2</v>
      </c>
      <c r="D29" s="9">
        <v>7235</v>
      </c>
      <c r="E29" s="20">
        <f t="shared" si="0"/>
        <v>0.97</v>
      </c>
      <c r="F29" s="6">
        <f t="shared" si="1"/>
        <v>1.9884999999999997</v>
      </c>
      <c r="G29" s="12">
        <f t="shared" si="2"/>
        <v>1.9884999999999997</v>
      </c>
      <c r="H29" s="6"/>
      <c r="I29" s="11"/>
      <c r="J29" s="10"/>
      <c r="K29" s="13"/>
    </row>
    <row r="30" spans="1:11" x14ac:dyDescent="0.25">
      <c r="A30" s="5"/>
      <c r="B30" s="5"/>
      <c r="C30" s="7"/>
      <c r="D30" s="5"/>
      <c r="E30" s="15"/>
      <c r="F30" s="5"/>
      <c r="G30" s="5"/>
      <c r="H30" s="7"/>
      <c r="I30" s="11"/>
      <c r="J30" s="10"/>
      <c r="K30" s="14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4" workbookViewId="0">
      <selection activeCell="C28" sqref="C28"/>
    </sheetView>
  </sheetViews>
  <sheetFormatPr baseColWidth="10" defaultRowHeight="15" x14ac:dyDescent="0.25"/>
  <cols>
    <col min="1" max="1" width="23.42578125" customWidth="1"/>
    <col min="2" max="2" width="8.5703125" customWidth="1"/>
    <col min="3" max="3" width="9.28515625" customWidth="1"/>
  </cols>
  <sheetData>
    <row r="1" spans="1:12" ht="23.25" x14ac:dyDescent="0.35">
      <c r="A1" s="2" t="s">
        <v>0</v>
      </c>
      <c r="C1" t="s">
        <v>44</v>
      </c>
      <c r="D1" t="s">
        <v>45</v>
      </c>
      <c r="G1" t="s">
        <v>46</v>
      </c>
    </row>
    <row r="3" spans="1:12" ht="61.5" x14ac:dyDescent="0.35">
      <c r="A3" s="1" t="s">
        <v>1</v>
      </c>
      <c r="B3" s="3" t="s">
        <v>3</v>
      </c>
      <c r="C3" s="3" t="s">
        <v>2</v>
      </c>
      <c r="D3" s="4" t="s">
        <v>34</v>
      </c>
      <c r="E3" s="4" t="s">
        <v>2</v>
      </c>
      <c r="F3" s="4" t="s">
        <v>40</v>
      </c>
      <c r="G3" s="4" t="s">
        <v>20</v>
      </c>
      <c r="H3" s="4" t="s">
        <v>21</v>
      </c>
      <c r="I3" s="4" t="s">
        <v>24</v>
      </c>
      <c r="J3" s="4" t="s">
        <v>22</v>
      </c>
      <c r="K3" s="4" t="s">
        <v>17</v>
      </c>
      <c r="L3" s="4" t="s">
        <v>23</v>
      </c>
    </row>
    <row r="4" spans="1:12" x14ac:dyDescent="0.25">
      <c r="A4" s="5" t="s">
        <v>4</v>
      </c>
      <c r="B4" s="19">
        <v>1.5</v>
      </c>
      <c r="C4" s="19">
        <f>B4/2</f>
        <v>0.75</v>
      </c>
      <c r="D4" s="9">
        <v>30980</v>
      </c>
      <c r="E4" s="9"/>
      <c r="F4" s="9"/>
      <c r="G4" s="6"/>
      <c r="H4" s="12"/>
      <c r="I4" s="6"/>
      <c r="J4" s="11"/>
      <c r="K4" s="10"/>
      <c r="L4" s="13"/>
    </row>
    <row r="5" spans="1:12" x14ac:dyDescent="0.25">
      <c r="A5" s="5" t="s">
        <v>41</v>
      </c>
      <c r="B5" s="19">
        <f>B4</f>
        <v>1.5</v>
      </c>
      <c r="C5" s="19">
        <f>B5*0.3</f>
        <v>0.44999999999999996</v>
      </c>
      <c r="D5" s="9">
        <v>21348</v>
      </c>
      <c r="E5" s="9"/>
      <c r="F5" s="9"/>
      <c r="G5" s="6"/>
      <c r="H5" s="16"/>
      <c r="I5" s="6"/>
      <c r="J5" s="11"/>
      <c r="K5" s="10"/>
      <c r="L5" s="13"/>
    </row>
    <row r="6" spans="1:12" x14ac:dyDescent="0.25">
      <c r="A6" s="5" t="s">
        <v>25</v>
      </c>
      <c r="B6" s="19">
        <f>B4</f>
        <v>1.5</v>
      </c>
      <c r="C6" s="19">
        <f>B6*0.2</f>
        <v>0.30000000000000004</v>
      </c>
      <c r="D6" s="9">
        <v>5120</v>
      </c>
      <c r="E6" s="9"/>
      <c r="F6" s="9"/>
      <c r="G6" s="6"/>
      <c r="H6" s="16"/>
      <c r="I6" s="6"/>
      <c r="J6" s="11"/>
      <c r="K6" s="10"/>
      <c r="L6" s="13"/>
    </row>
    <row r="7" spans="1:12" x14ac:dyDescent="0.25">
      <c r="A7" s="5" t="s">
        <v>42</v>
      </c>
      <c r="B7" s="19">
        <v>1.7</v>
      </c>
      <c r="C7" s="19">
        <f>B7*0.3</f>
        <v>0.51</v>
      </c>
      <c r="D7" s="9">
        <v>7533</v>
      </c>
      <c r="E7" s="9"/>
      <c r="F7" s="9"/>
      <c r="G7" s="6"/>
      <c r="H7" s="12"/>
      <c r="I7" s="6"/>
      <c r="J7" s="11"/>
      <c r="K7" s="10"/>
      <c r="L7" s="13"/>
    </row>
    <row r="8" spans="1:12" x14ac:dyDescent="0.25">
      <c r="A8" s="5" t="s">
        <v>5</v>
      </c>
      <c r="B8" s="19">
        <v>1.8</v>
      </c>
      <c r="C8" s="19">
        <f>B8*0.5</f>
        <v>0.9</v>
      </c>
      <c r="D8" s="9">
        <v>12198</v>
      </c>
      <c r="E8" s="9"/>
      <c r="F8" s="9"/>
      <c r="G8" s="6"/>
      <c r="H8" s="12"/>
      <c r="I8" s="6"/>
      <c r="J8" s="11"/>
      <c r="K8" s="10"/>
      <c r="L8" s="13"/>
    </row>
    <row r="9" spans="1:12" x14ac:dyDescent="0.25">
      <c r="A9" s="5" t="s">
        <v>6</v>
      </c>
      <c r="B9" s="19">
        <v>0.92</v>
      </c>
      <c r="C9" s="19">
        <f>B9/3</f>
        <v>0.3066666666666667</v>
      </c>
      <c r="D9" s="9">
        <v>9449</v>
      </c>
      <c r="E9" s="9"/>
      <c r="F9" s="9"/>
      <c r="G9" s="6"/>
      <c r="H9" s="12"/>
      <c r="I9" s="6"/>
      <c r="J9" s="11"/>
      <c r="K9" s="10"/>
      <c r="L9" s="13"/>
    </row>
    <row r="10" spans="1:12" x14ac:dyDescent="0.25">
      <c r="A10" s="5" t="s">
        <v>7</v>
      </c>
      <c r="B10" s="19">
        <v>0.92</v>
      </c>
      <c r="C10" s="19">
        <f>B10/5</f>
        <v>0.184</v>
      </c>
      <c r="D10" s="9">
        <v>8765</v>
      </c>
      <c r="E10" s="9"/>
      <c r="F10" s="9"/>
      <c r="G10" s="6"/>
      <c r="H10" s="12"/>
      <c r="I10" s="6"/>
      <c r="J10" s="11"/>
      <c r="K10" s="10"/>
      <c r="L10" s="13"/>
    </row>
    <row r="11" spans="1:12" x14ac:dyDescent="0.25">
      <c r="A11" s="5" t="s">
        <v>8</v>
      </c>
      <c r="B11" s="19">
        <v>1.06</v>
      </c>
      <c r="C11" s="19">
        <f>B11*0.3</f>
        <v>0.318</v>
      </c>
      <c r="D11" s="9">
        <v>9332</v>
      </c>
      <c r="E11" s="9"/>
      <c r="F11" s="9"/>
      <c r="G11" s="6"/>
      <c r="H11" s="12"/>
      <c r="I11" s="6"/>
      <c r="J11" s="11"/>
      <c r="K11" s="10"/>
      <c r="L11" s="13"/>
    </row>
    <row r="12" spans="1:12" x14ac:dyDescent="0.25">
      <c r="A12" s="5" t="s">
        <v>27</v>
      </c>
      <c r="B12" s="19">
        <v>1.08</v>
      </c>
      <c r="C12" s="19">
        <f>B12/4</f>
        <v>0.27</v>
      </c>
      <c r="D12" s="9">
        <v>12154</v>
      </c>
      <c r="E12" s="9"/>
      <c r="F12" s="9"/>
      <c r="G12" s="6"/>
      <c r="H12" s="12"/>
      <c r="I12" s="6"/>
      <c r="J12" s="11"/>
      <c r="K12" s="10"/>
      <c r="L12" s="13"/>
    </row>
    <row r="13" spans="1:12" x14ac:dyDescent="0.25">
      <c r="A13" s="5" t="s">
        <v>18</v>
      </c>
      <c r="B13" s="19">
        <v>0.64</v>
      </c>
      <c r="C13" s="19">
        <f>B13/4</f>
        <v>0.16</v>
      </c>
      <c r="D13" s="9">
        <v>8351</v>
      </c>
      <c r="E13" s="9"/>
      <c r="F13" s="9"/>
      <c r="G13" s="6"/>
      <c r="H13" s="12"/>
      <c r="I13" s="6"/>
      <c r="J13" s="11"/>
      <c r="K13" s="10"/>
      <c r="L13" s="13"/>
    </row>
    <row r="14" spans="1:12" x14ac:dyDescent="0.25">
      <c r="A14" s="5" t="s">
        <v>9</v>
      </c>
      <c r="B14" s="19">
        <v>2.5</v>
      </c>
      <c r="C14" s="19">
        <f>B14/4</f>
        <v>0.625</v>
      </c>
      <c r="D14" s="9">
        <v>3749</v>
      </c>
      <c r="E14" s="9"/>
      <c r="F14" s="9"/>
      <c r="G14" s="6"/>
      <c r="H14" s="12"/>
      <c r="I14" s="6"/>
      <c r="J14" s="11"/>
      <c r="K14" s="10"/>
      <c r="L14" s="13"/>
    </row>
    <row r="15" spans="1:12" x14ac:dyDescent="0.25">
      <c r="A15" s="5" t="s">
        <v>26</v>
      </c>
      <c r="B15" s="19">
        <f>B14</f>
        <v>2.5</v>
      </c>
      <c r="C15" s="19">
        <f>B15/8</f>
        <v>0.3125</v>
      </c>
      <c r="D15" s="9">
        <v>1945</v>
      </c>
      <c r="E15" s="9"/>
      <c r="F15" s="9"/>
      <c r="G15" s="6"/>
      <c r="H15" s="16"/>
      <c r="I15" s="6"/>
      <c r="J15" s="11"/>
      <c r="K15" s="10"/>
      <c r="L15" s="13"/>
    </row>
    <row r="16" spans="1:12" x14ac:dyDescent="0.25">
      <c r="A16" s="5" t="s">
        <v>38</v>
      </c>
      <c r="B16" s="19"/>
      <c r="C16" s="19">
        <f>(C14+C13)/2</f>
        <v>0.39250000000000002</v>
      </c>
      <c r="D16" s="9">
        <v>4220</v>
      </c>
      <c r="E16" s="9"/>
      <c r="F16" s="9"/>
      <c r="G16" s="6"/>
      <c r="H16" s="12"/>
      <c r="I16" s="6"/>
      <c r="J16" s="11"/>
      <c r="K16" s="10"/>
      <c r="L16" s="13"/>
    </row>
    <row r="17" spans="1:12" x14ac:dyDescent="0.25">
      <c r="A17" s="5" t="s">
        <v>10</v>
      </c>
      <c r="B17" s="19">
        <v>3</v>
      </c>
      <c r="C17" s="19">
        <f>B17/4</f>
        <v>0.75</v>
      </c>
      <c r="D17" s="9">
        <v>3006</v>
      </c>
      <c r="E17" s="9"/>
      <c r="F17" s="9"/>
      <c r="G17" s="6"/>
      <c r="H17" s="12"/>
      <c r="I17" s="6"/>
      <c r="J17" s="11"/>
      <c r="K17" s="10"/>
      <c r="L17" s="13"/>
    </row>
    <row r="18" spans="1:12" x14ac:dyDescent="0.25">
      <c r="A18" s="5" t="s">
        <v>28</v>
      </c>
      <c r="B18" s="19">
        <f>B17</f>
        <v>3</v>
      </c>
      <c r="C18" s="19">
        <f>B18/8</f>
        <v>0.375</v>
      </c>
      <c r="D18" s="9">
        <v>1678</v>
      </c>
      <c r="E18" s="9"/>
      <c r="F18" s="9"/>
      <c r="G18" s="6"/>
      <c r="H18" s="16"/>
      <c r="I18" s="6"/>
      <c r="J18" s="11"/>
      <c r="K18" s="10"/>
      <c r="L18" s="13"/>
    </row>
    <row r="19" spans="1:12" x14ac:dyDescent="0.25">
      <c r="A19" s="5" t="s">
        <v>39</v>
      </c>
      <c r="B19" s="19"/>
      <c r="C19" s="19">
        <f>(C13+C17)/2</f>
        <v>0.45500000000000002</v>
      </c>
      <c r="D19" s="9">
        <v>2335</v>
      </c>
      <c r="E19" s="9"/>
      <c r="F19" s="9"/>
      <c r="G19" s="6"/>
      <c r="H19" s="12"/>
      <c r="I19" s="6"/>
      <c r="J19" s="11"/>
      <c r="K19" s="10"/>
      <c r="L19" s="13"/>
    </row>
    <row r="20" spans="1:12" x14ac:dyDescent="0.25">
      <c r="A20" s="5" t="s">
        <v>11</v>
      </c>
      <c r="B20" s="19">
        <v>9.8000000000000007</v>
      </c>
      <c r="C20" s="19">
        <f>B20/8</f>
        <v>1.2250000000000001</v>
      </c>
      <c r="D20" s="9">
        <v>855</v>
      </c>
      <c r="E20" s="9"/>
      <c r="F20" s="9"/>
      <c r="G20" s="6"/>
      <c r="H20" s="12"/>
      <c r="I20" s="6"/>
      <c r="J20" s="11"/>
      <c r="K20" s="10"/>
      <c r="L20" s="13"/>
    </row>
    <row r="21" spans="1:12" x14ac:dyDescent="0.25">
      <c r="A21" s="5" t="s">
        <v>11</v>
      </c>
      <c r="B21" s="19">
        <v>7.5</v>
      </c>
      <c r="C21" s="19">
        <f>B21/8</f>
        <v>0.9375</v>
      </c>
      <c r="D21" s="9">
        <v>1755</v>
      </c>
      <c r="E21" s="9"/>
      <c r="F21" s="9"/>
      <c r="G21" s="6"/>
      <c r="H21" s="12"/>
      <c r="I21" s="6"/>
      <c r="J21" s="11"/>
      <c r="K21" s="10"/>
      <c r="L21" s="13"/>
    </row>
    <row r="22" spans="1:12" x14ac:dyDescent="0.25">
      <c r="A22" s="5" t="s">
        <v>12</v>
      </c>
      <c r="B22" s="19">
        <v>12</v>
      </c>
      <c r="C22" s="19">
        <f>B22/8</f>
        <v>1.5</v>
      </c>
      <c r="D22" s="9">
        <v>959</v>
      </c>
      <c r="E22" s="9"/>
      <c r="F22" s="9"/>
      <c r="G22" s="6"/>
      <c r="H22" s="12"/>
      <c r="I22" s="6"/>
      <c r="J22" s="11"/>
      <c r="K22" s="10"/>
      <c r="L22" s="13"/>
    </row>
    <row r="23" spans="1:12" x14ac:dyDescent="0.25">
      <c r="A23" s="5" t="s">
        <v>29</v>
      </c>
      <c r="B23" s="19">
        <v>10.67</v>
      </c>
      <c r="C23" s="19">
        <v>8</v>
      </c>
      <c r="D23" s="9">
        <v>121</v>
      </c>
      <c r="E23" s="9"/>
      <c r="F23" s="9"/>
      <c r="G23" s="6"/>
      <c r="H23" s="16"/>
      <c r="I23" s="6"/>
      <c r="J23" s="11"/>
      <c r="K23" s="10"/>
      <c r="L23" s="13"/>
    </row>
    <row r="24" spans="1:12" x14ac:dyDescent="0.25">
      <c r="A24" s="5" t="s">
        <v>13</v>
      </c>
      <c r="B24" s="19">
        <v>3.4</v>
      </c>
      <c r="C24" s="19">
        <f>B24/10</f>
        <v>0.33999999999999997</v>
      </c>
      <c r="D24" s="9">
        <v>1698</v>
      </c>
      <c r="E24" s="9"/>
      <c r="F24" s="9"/>
      <c r="G24" s="6"/>
      <c r="H24" s="12"/>
      <c r="I24" s="6"/>
      <c r="J24" s="11"/>
      <c r="K24" s="10"/>
      <c r="L24" s="13"/>
    </row>
    <row r="25" spans="1:12" x14ac:dyDescent="0.25">
      <c r="A25" s="5" t="s">
        <v>14</v>
      </c>
      <c r="B25" s="19">
        <v>4.5</v>
      </c>
      <c r="C25" s="19">
        <f>B25/10</f>
        <v>0.45</v>
      </c>
      <c r="D25" s="9">
        <v>466</v>
      </c>
      <c r="E25" s="9"/>
      <c r="F25" s="9"/>
      <c r="G25" s="6"/>
      <c r="H25" s="12"/>
      <c r="I25" s="6"/>
      <c r="J25" s="11"/>
      <c r="K25" s="10"/>
      <c r="L25" s="13"/>
    </row>
    <row r="26" spans="1:12" x14ac:dyDescent="0.25">
      <c r="A26" s="5" t="s">
        <v>30</v>
      </c>
      <c r="B26" s="6"/>
      <c r="C26" s="19">
        <v>34.5</v>
      </c>
      <c r="D26" s="9">
        <v>25</v>
      </c>
      <c r="E26" s="9"/>
      <c r="F26" s="9"/>
      <c r="G26" s="6"/>
      <c r="H26" s="16"/>
      <c r="I26" s="6"/>
      <c r="J26" s="11"/>
      <c r="K26" s="10"/>
      <c r="L26" s="13"/>
    </row>
    <row r="27" spans="1:12" x14ac:dyDescent="0.25">
      <c r="A27" s="5" t="s">
        <v>43</v>
      </c>
      <c r="B27" s="6"/>
      <c r="C27" s="19">
        <v>0.27</v>
      </c>
      <c r="D27" s="9">
        <v>16477</v>
      </c>
      <c r="E27" s="9"/>
      <c r="F27" s="9"/>
      <c r="G27" s="6"/>
      <c r="H27" s="16"/>
      <c r="I27" s="6"/>
      <c r="J27" s="11"/>
      <c r="K27" s="10"/>
      <c r="L27" s="13"/>
    </row>
    <row r="28" spans="1:12" x14ac:dyDescent="0.25">
      <c r="A28" s="5" t="s">
        <v>15</v>
      </c>
      <c r="B28" s="6"/>
      <c r="C28" s="19">
        <v>0.16</v>
      </c>
      <c r="D28" s="9">
        <v>22190</v>
      </c>
      <c r="E28" s="9"/>
      <c r="F28" s="9"/>
      <c r="G28" s="6"/>
      <c r="H28" s="12"/>
      <c r="I28" s="6"/>
      <c r="J28" s="11"/>
      <c r="K28" s="10"/>
      <c r="L28" s="13"/>
    </row>
    <row r="29" spans="1:12" x14ac:dyDescent="0.25">
      <c r="A29" s="5" t="s">
        <v>16</v>
      </c>
      <c r="B29" s="6"/>
      <c r="C29" s="19">
        <v>7.0000000000000007E-2</v>
      </c>
      <c r="D29" s="9">
        <v>7235</v>
      </c>
      <c r="E29" s="9"/>
      <c r="F29" s="9"/>
      <c r="G29" s="6"/>
      <c r="H29" s="12"/>
      <c r="I29" s="6"/>
      <c r="J29" s="11"/>
      <c r="K29" s="10"/>
      <c r="L29" s="13"/>
    </row>
    <row r="30" spans="1:12" x14ac:dyDescent="0.25">
      <c r="A30" s="5"/>
      <c r="B30" s="5"/>
      <c r="C30" s="7"/>
      <c r="D30" s="5"/>
      <c r="E30" s="15"/>
      <c r="F30" s="15"/>
      <c r="G30" s="5"/>
      <c r="H30" s="5"/>
      <c r="I30" s="7"/>
      <c r="J30" s="11"/>
      <c r="K30" s="10"/>
      <c r="L30" s="14"/>
    </row>
    <row r="32" spans="1:12" ht="18.75" x14ac:dyDescent="0.3">
      <c r="A32" s="8" t="s">
        <v>47</v>
      </c>
    </row>
    <row r="33" spans="1:3" x14ac:dyDescent="0.25">
      <c r="A33" t="s">
        <v>48</v>
      </c>
    </row>
    <row r="34" spans="1:3" x14ac:dyDescent="0.25">
      <c r="A34" t="s">
        <v>49</v>
      </c>
    </row>
    <row r="35" spans="1:3" x14ac:dyDescent="0.25">
      <c r="A35" t="s">
        <v>50</v>
      </c>
    </row>
    <row r="36" spans="1:3" x14ac:dyDescent="0.25">
      <c r="A36" t="s">
        <v>51</v>
      </c>
      <c r="C36" t="s">
        <v>52</v>
      </c>
    </row>
    <row r="37" spans="1:3" x14ac:dyDescent="0.25">
      <c r="A37" s="17"/>
      <c r="C37" t="s">
        <v>53</v>
      </c>
    </row>
    <row r="38" spans="1:3" x14ac:dyDescent="0.25">
      <c r="A38" s="17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Nachkalkulation</vt:lpstr>
      <vt:lpstr>Lösung</vt:lpstr>
      <vt:lpstr>Angabe</vt:lpstr>
    </vt:vector>
  </TitlesOfParts>
  <Company>T &amp; F - Kunde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poeschl</dc:creator>
  <cp:lastModifiedBy>Franz Pöschl</cp:lastModifiedBy>
  <cp:lastPrinted>2011-05-31T07:03:02Z</cp:lastPrinted>
  <dcterms:created xsi:type="dcterms:W3CDTF">2011-05-30T08:27:39Z</dcterms:created>
  <dcterms:modified xsi:type="dcterms:W3CDTF">2018-06-13T15:23:52Z</dcterms:modified>
</cp:coreProperties>
</file>