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Lektorat M I\Berufsschule\AWL\LWO\AWL_LWO_2021\"/>
    </mc:Choice>
  </mc:AlternateContent>
  <xr:revisionPtr revIDLastSave="0" documentId="8_{9DE3AD49-5BA3-40A7-8077-95E0640A63F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K3" sheetId="1" r:id="rId1"/>
    <sheet name="Umgelegte Lohnnebenkosten" sheetId="5" r:id="rId2"/>
    <sheet name="Andere Lohnbestandteile" sheetId="4" r:id="rId3"/>
    <sheet name="Kalkulierte Mannschaft" sheetId="3" r:id="rId4"/>
    <sheet name="Aufzahlung für Mehrarbeit" sheetId="2" r:id="rId5"/>
    <sheet name="KV-Stundenlöhne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H8" i="1"/>
  <c r="F8" i="1"/>
  <c r="E8" i="1"/>
  <c r="D8" i="1"/>
  <c r="F12" i="3"/>
  <c r="E12" i="3"/>
  <c r="E9" i="3"/>
  <c r="E8" i="3"/>
  <c r="G8" i="1" s="1"/>
  <c r="E7" i="3"/>
  <c r="E6" i="3"/>
  <c r="E5" i="3"/>
  <c r="G11" i="1" l="1"/>
  <c r="F9" i="3"/>
  <c r="F8" i="3"/>
  <c r="F7" i="3"/>
  <c r="F6" i="3"/>
  <c r="F5" i="3"/>
  <c r="C34" i="5" l="1"/>
  <c r="F22" i="1" s="1"/>
  <c r="E23" i="5"/>
  <c r="D23" i="5"/>
  <c r="C23" i="5"/>
  <c r="C20" i="2"/>
  <c r="F20" i="1" s="1"/>
  <c r="G4" i="4"/>
  <c r="H12" i="3"/>
  <c r="I12" i="3" s="1"/>
  <c r="D11" i="3"/>
  <c r="C11" i="3"/>
  <c r="H6" i="3"/>
  <c r="I6" i="3" s="1"/>
  <c r="H7" i="3"/>
  <c r="I7" i="3" s="1"/>
  <c r="H8" i="3"/>
  <c r="I8" i="3" s="1"/>
  <c r="H9" i="3"/>
  <c r="I9" i="3" s="1"/>
  <c r="H5" i="3"/>
  <c r="I5" i="3" s="1"/>
  <c r="F11" i="3"/>
  <c r="F5" i="2"/>
  <c r="H17" i="3" l="1"/>
  <c r="I11" i="3"/>
  <c r="I14" i="3" s="1"/>
  <c r="H19" i="3" s="1"/>
  <c r="G15" i="1" s="1"/>
  <c r="F14" i="3"/>
  <c r="H18" i="3"/>
  <c r="G5" i="2"/>
  <c r="G19" i="3" l="1"/>
  <c r="F15" i="1" s="1"/>
  <c r="G18" i="3"/>
  <c r="G13" i="1"/>
  <c r="C24" i="5" s="1"/>
  <c r="G6" i="2"/>
  <c r="G7" i="2" s="1"/>
  <c r="F7" i="2" s="1"/>
  <c r="F13" i="1" l="1"/>
  <c r="B5" i="4"/>
  <c r="G5" i="4" s="1"/>
  <c r="G6" i="4" s="1"/>
  <c r="G7" i="4" s="1"/>
  <c r="G19" i="1" s="1"/>
  <c r="F19" i="1" s="1"/>
  <c r="G16" i="1"/>
  <c r="F16" i="1"/>
  <c r="F18" i="1" l="1"/>
  <c r="G18" i="1" s="1"/>
  <c r="G20" i="1" s="1"/>
  <c r="D24" i="5" l="1"/>
  <c r="E24" i="5" s="1"/>
  <c r="E25" i="5" s="1"/>
  <c r="F21" i="1" s="1"/>
  <c r="F23" i="1" s="1"/>
  <c r="G22" i="1"/>
  <c r="G21" i="1" l="1"/>
  <c r="G23" i="1" s="1"/>
  <c r="G24" i="1" s="1"/>
  <c r="G25" i="1" s="1"/>
</calcChain>
</file>

<file path=xl/sharedStrings.xml><?xml version="1.0" encoding="utf-8"?>
<sst xmlns="http://schemas.openxmlformats.org/spreadsheetml/2006/main" count="187" uniqueCount="167">
  <si>
    <t xml:space="preserve">Formblatt </t>
  </si>
  <si>
    <t>K3</t>
  </si>
  <si>
    <t>Erstellt am</t>
  </si>
  <si>
    <t>Seite 1</t>
  </si>
  <si>
    <t>Montage</t>
  </si>
  <si>
    <t>Vorfertigung</t>
  </si>
  <si>
    <t>Preise in €</t>
  </si>
  <si>
    <t xml:space="preserve">Beschäftigungsgruppe laut KV vom </t>
  </si>
  <si>
    <t>Mittellohn</t>
  </si>
  <si>
    <t>Beschäftigte</t>
  </si>
  <si>
    <t>IV</t>
  </si>
  <si>
    <t>KV-Lohn</t>
  </si>
  <si>
    <t>Lehrling</t>
  </si>
  <si>
    <t>Prozent</t>
  </si>
  <si>
    <t>Anteil in %</t>
  </si>
  <si>
    <t>KV-Mittellohn</t>
  </si>
  <si>
    <t>Bauprojekt</t>
  </si>
  <si>
    <t xml:space="preserve">Angebot Nr. </t>
  </si>
  <si>
    <t>Wochenar-beitszeit</t>
  </si>
  <si>
    <t>B Umlage</t>
  </si>
  <si>
    <t>C Zulage</t>
  </si>
  <si>
    <t>gemäß KV</t>
  </si>
  <si>
    <t>D Mehrlohn</t>
  </si>
  <si>
    <t>überkollektiv</t>
  </si>
  <si>
    <t>(von A+B)</t>
  </si>
  <si>
    <t>E Aufzahlung</t>
  </si>
  <si>
    <t>für Mehrarbeit</t>
  </si>
  <si>
    <t>F Aufzahlung</t>
  </si>
  <si>
    <t>für Erschwernis</t>
  </si>
  <si>
    <t>= Mittellohn</t>
  </si>
  <si>
    <t>Regielohn</t>
  </si>
  <si>
    <t xml:space="preserve">39 Stunden + 1 Überstunde </t>
  </si>
  <si>
    <t>40 Std.</t>
  </si>
  <si>
    <t>pro Stunde</t>
  </si>
  <si>
    <t>X</t>
  </si>
  <si>
    <t>II a</t>
  </si>
  <si>
    <t>II b</t>
  </si>
  <si>
    <t>Aufzahlung für Mehrarbeit</t>
  </si>
  <si>
    <t>Überstundenmodell</t>
  </si>
  <si>
    <t>Anzahl</t>
  </si>
  <si>
    <t>Normal-stunden</t>
  </si>
  <si>
    <t>Verrechne-te Stunden</t>
  </si>
  <si>
    <t>Normalarbeitszeit</t>
  </si>
  <si>
    <t>Überstunden/Woche</t>
  </si>
  <si>
    <t>Normalstundensatz</t>
  </si>
  <si>
    <t>Überstun-densatz</t>
  </si>
  <si>
    <t>Überstundenzuschlag %</t>
  </si>
  <si>
    <t>Kalkulierte Mannschaft</t>
  </si>
  <si>
    <t>KV-Gruppe</t>
  </si>
  <si>
    <t>Bezeichnung</t>
  </si>
  <si>
    <t>%</t>
  </si>
  <si>
    <t>Summe</t>
  </si>
  <si>
    <t>Über KV-Lohn</t>
  </si>
  <si>
    <t>Über KV je Stunde</t>
  </si>
  <si>
    <t>Über KV Betrag</t>
  </si>
  <si>
    <t>Über KV-Lohn %</t>
  </si>
  <si>
    <t>Helfer</t>
  </si>
  <si>
    <t>1. Lehrjahr</t>
  </si>
  <si>
    <t>Lohn produktives Personal</t>
  </si>
  <si>
    <t xml:space="preserve">L </t>
  </si>
  <si>
    <t xml:space="preserve"> </t>
  </si>
  <si>
    <t>Lohn mit unprod. Personal</t>
  </si>
  <si>
    <t>Betrag</t>
  </si>
  <si>
    <t xml:space="preserve">pro Std. </t>
  </si>
  <si>
    <t>Umlage unproduktives Personal</t>
  </si>
  <si>
    <t>Andere Lohnbestandteile</t>
  </si>
  <si>
    <t>Taggeld</t>
  </si>
  <si>
    <t>Je</t>
  </si>
  <si>
    <t>Art der Lohn-bestandteile</t>
  </si>
  <si>
    <t>% der Be-legschaft</t>
  </si>
  <si>
    <t>abgaben-pflichtig</t>
  </si>
  <si>
    <t>nicht abga-benpflichtig</t>
  </si>
  <si>
    <t>Tag</t>
  </si>
  <si>
    <t>Tage pro Woche</t>
  </si>
  <si>
    <t>Zuschlag für unproduktives Personal</t>
  </si>
  <si>
    <t>pro produktiver Stunde</t>
  </si>
  <si>
    <t>Direkte Lohnnebenkosten</t>
  </si>
  <si>
    <t>Arbeitslosenversicherung</t>
  </si>
  <si>
    <t>Insolvententgeltsicherung</t>
  </si>
  <si>
    <t>AGA zur Pensionsversicherung</t>
  </si>
  <si>
    <t>Krankenversicherung AGA</t>
  </si>
  <si>
    <t>Unfallversicherung</t>
  </si>
  <si>
    <t>Wohnbauförderungsbeitrag</t>
  </si>
  <si>
    <t>Betriebliche Mitarbeitervorsorge</t>
  </si>
  <si>
    <t>Dienstgeberbeitrag Familienlastenausgleichs-fonds</t>
  </si>
  <si>
    <t>Schlechtwetterent-schädigungsbeitrag</t>
  </si>
  <si>
    <t>in %</t>
  </si>
  <si>
    <t>Sozialver-sicherung</t>
  </si>
  <si>
    <t>Direkte Lohn-nebenkosten</t>
  </si>
  <si>
    <t>Umgelegte Lohnnebenkosten</t>
  </si>
  <si>
    <t>Bezahlte Feiertage</t>
  </si>
  <si>
    <t>Zuschlag Weihnachtsfeiertage</t>
  </si>
  <si>
    <t>Kosten der Weihnachtsfeiertage</t>
  </si>
  <si>
    <t>Refundierung BUAK</t>
  </si>
  <si>
    <t>Sonderfeiertage</t>
  </si>
  <si>
    <t>Bezahlte Urlaubstage</t>
  </si>
  <si>
    <t>Entgeltliche Freizeit (Amtswege)</t>
  </si>
  <si>
    <t>Entgeltfortzahlung Krankheit</t>
  </si>
  <si>
    <t>Behinderten Ausgleichstaxe</t>
  </si>
  <si>
    <t>Weihnachtsgeld</t>
  </si>
  <si>
    <t>Sozalabgaben vom Weihnachtsgeld</t>
  </si>
  <si>
    <t>Sozialabgaben unbezahlter Urlaub</t>
  </si>
  <si>
    <t>Schlechtwetterentschädigung</t>
  </si>
  <si>
    <t>Ausfallzeiten Betriebsräte</t>
  </si>
  <si>
    <t>Betriebsversammlung</t>
  </si>
  <si>
    <t>Abfertigung</t>
  </si>
  <si>
    <t>Pflegefreistellung</t>
  </si>
  <si>
    <t>Kommunalsteuer f.Ausfalltage</t>
  </si>
  <si>
    <t>Zwischenbetriebliche Ausbildung</t>
  </si>
  <si>
    <t>Kündigungsfristen</t>
  </si>
  <si>
    <t>von Mehrarbeitr</t>
  </si>
  <si>
    <t>vom Mehrlohn</t>
  </si>
  <si>
    <t>von beidem</t>
  </si>
  <si>
    <t>Mehrlohnfaktor</t>
  </si>
  <si>
    <t>Andere Lohn-bestandteile</t>
  </si>
  <si>
    <t>Bedeutung</t>
  </si>
  <si>
    <t>Zuschläge</t>
  </si>
  <si>
    <t>unproduktive Stunden</t>
  </si>
  <si>
    <t>Mittlerer KV-Loh:Mittellohn</t>
  </si>
  <si>
    <t>Andere Lohn-gebundene Kosten</t>
  </si>
  <si>
    <t>Kommunalsteuer u.a.</t>
  </si>
  <si>
    <t>Andere Lohngebundene Kosten:</t>
  </si>
  <si>
    <t>Kommunalsteuer</t>
  </si>
  <si>
    <t>Kleingeräte und Gerüste</t>
  </si>
  <si>
    <t>Haftpflichtversicherung</t>
  </si>
  <si>
    <t>Nebenmaterialien</t>
  </si>
  <si>
    <t>Lohnverrrechnung</t>
  </si>
  <si>
    <t>Andere Kosten</t>
  </si>
  <si>
    <t>Mittellohnberechnung</t>
  </si>
  <si>
    <t>mit gesamten Nebenkosten</t>
  </si>
  <si>
    <t>Verrechnete Kosten Pro Arbeitsstunde</t>
  </si>
  <si>
    <t>von Lohnkosten</t>
  </si>
  <si>
    <t>Übertrag in Tabelle K3</t>
  </si>
  <si>
    <t>G11</t>
  </si>
  <si>
    <t>G 12</t>
  </si>
  <si>
    <t>G15</t>
  </si>
  <si>
    <t>aus Kosten-rechnung</t>
  </si>
  <si>
    <t>Gemeinkos-tenzuschlag</t>
  </si>
  <si>
    <t>Verwaltungs-kosten</t>
  </si>
  <si>
    <t xml:space="preserve">Aufschlag </t>
  </si>
  <si>
    <t>Faktor auf Ü-Zuschlag</t>
  </si>
  <si>
    <t>Durchschnittslohn/Stunde</t>
  </si>
  <si>
    <t>Stundenlohn KV</t>
  </si>
  <si>
    <t>Summe Istlohn</t>
  </si>
  <si>
    <t>Zimmerei Ahorner GmbH</t>
  </si>
  <si>
    <t>2000 Stockerau</t>
  </si>
  <si>
    <t>94/20</t>
  </si>
  <si>
    <t>Lohntafel Zimmereigewerbe</t>
  </si>
  <si>
    <t>Stundenlöhne ab</t>
  </si>
  <si>
    <t xml:space="preserve"> 1.5.2020</t>
  </si>
  <si>
    <t>Hilfspolier</t>
  </si>
  <si>
    <t>Vorarbeiterr</t>
  </si>
  <si>
    <t>Bundzimmerer</t>
  </si>
  <si>
    <t>Zimmereitechniker mit LAP</t>
  </si>
  <si>
    <t>Zimmerer im 1. Berufsjahr</t>
  </si>
  <si>
    <t>Hilfsarbeiter</t>
  </si>
  <si>
    <t>Lehrling im 1. Lehrjahr</t>
  </si>
  <si>
    <t>2. Lehrjahr</t>
  </si>
  <si>
    <t>3. Lehrjahr</t>
  </si>
  <si>
    <t>Doppelberuf/4. Lehrjahr</t>
  </si>
  <si>
    <t>Taggeld für mehr als 3 Stundentag</t>
  </si>
  <si>
    <t>Vorarbeiter</t>
  </si>
  <si>
    <t>Zimmerer</t>
  </si>
  <si>
    <t>Lenkzeitvergütung pro Stunde</t>
  </si>
  <si>
    <t>GROHS-Wohnbau</t>
  </si>
  <si>
    <t>Umgelegte LNK</t>
  </si>
  <si>
    <t>Bezahlte Freizeit, Sonderzahlungen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</si>
</sst>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0_ ;\-#,##0.000\ "/>
    <numFmt numFmtId="166" formatCode="0.000%"/>
    <numFmt numFmtId="167" formatCode="_-[$€-C07]\ * #,##0.00_-;\-[$€-C07]\ * #,##0.00_-;_-[$€-C07]\ * &quot;-&quot;??_-;_-@_-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14" fontId="0" fillId="0" borderId="0" xfId="0" applyNumberFormat="1"/>
    <xf numFmtId="0" fontId="3" fillId="0" borderId="0" xfId="0" applyFont="1"/>
    <xf numFmtId="49" fontId="0" fillId="0" borderId="0" xfId="0" applyNumberFormat="1" applyAlignment="1">
      <alignment wrapText="1"/>
    </xf>
    <xf numFmtId="0" fontId="0" fillId="0" borderId="1" xfId="0" applyBorder="1"/>
    <xf numFmtId="9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/>
    <xf numFmtId="49" fontId="0" fillId="0" borderId="3" xfId="0" applyNumberFormat="1" applyBorder="1" applyAlignment="1">
      <alignment wrapText="1"/>
    </xf>
    <xf numFmtId="9" fontId="0" fillId="0" borderId="0" xfId="2" applyFont="1"/>
    <xf numFmtId="2" fontId="0" fillId="0" borderId="0" xfId="0" applyNumberFormat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2" fontId="0" fillId="0" borderId="1" xfId="0" applyNumberFormat="1" applyBorder="1"/>
    <xf numFmtId="0" fontId="0" fillId="0" borderId="1" xfId="0" applyBorder="1" applyAlignment="1">
      <alignment horizontal="centerContinuous" wrapText="1"/>
    </xf>
    <xf numFmtId="4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49" fontId="2" fillId="3" borderId="1" xfId="0" applyNumberFormat="1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10" fontId="0" fillId="3" borderId="1" xfId="0" applyNumberFormat="1" applyFill="1" applyBorder="1"/>
    <xf numFmtId="44" fontId="0" fillId="3" borderId="1" xfId="1" applyFont="1" applyFill="1" applyBorder="1"/>
    <xf numFmtId="10" fontId="0" fillId="3" borderId="0" xfId="0" applyNumberFormat="1" applyFill="1"/>
    <xf numFmtId="10" fontId="0" fillId="3" borderId="1" xfId="2" applyNumberFormat="1" applyFont="1" applyFill="1" applyBorder="1"/>
    <xf numFmtId="164" fontId="0" fillId="3" borderId="1" xfId="0" applyNumberFormat="1" applyFill="1" applyBorder="1"/>
    <xf numFmtId="49" fontId="0" fillId="4" borderId="1" xfId="0" applyNumberFormat="1" applyFill="1" applyBorder="1" applyAlignment="1">
      <alignment wrapText="1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Continuous"/>
    </xf>
    <xf numFmtId="0" fontId="0" fillId="4" borderId="0" xfId="0" applyFill="1"/>
    <xf numFmtId="49" fontId="0" fillId="4" borderId="0" xfId="0" applyNumberFormat="1" applyFill="1" applyAlignment="1">
      <alignment wrapText="1"/>
    </xf>
    <xf numFmtId="49" fontId="2" fillId="4" borderId="0" xfId="0" applyNumberFormat="1" applyFont="1" applyFill="1" applyAlignment="1">
      <alignment wrapText="1"/>
    </xf>
    <xf numFmtId="0" fontId="2" fillId="4" borderId="0" xfId="0" applyFont="1" applyFill="1"/>
    <xf numFmtId="14" fontId="0" fillId="4" borderId="0" xfId="0" applyNumberFormat="1" applyFill="1"/>
    <xf numFmtId="49" fontId="0" fillId="4" borderId="1" xfId="0" applyNumberFormat="1" applyFill="1" applyBorder="1"/>
    <xf numFmtId="9" fontId="0" fillId="4" borderId="1" xfId="0" applyNumberFormat="1" applyFill="1" applyBorder="1"/>
    <xf numFmtId="49" fontId="4" fillId="0" borderId="0" xfId="0" applyNumberFormat="1" applyFont="1" applyAlignment="1"/>
    <xf numFmtId="0" fontId="3" fillId="6" borderId="0" xfId="0" applyFont="1" applyFill="1"/>
    <xf numFmtId="0" fontId="0" fillId="6" borderId="0" xfId="0" applyFill="1"/>
    <xf numFmtId="10" fontId="2" fillId="0" borderId="1" xfId="0" applyNumberFormat="1" applyFont="1" applyBorder="1"/>
    <xf numFmtId="0" fontId="2" fillId="7" borderId="1" xfId="0" applyFont="1" applyFill="1" applyBorder="1"/>
    <xf numFmtId="165" fontId="2" fillId="7" borderId="1" xfId="0" applyNumberFormat="1" applyFont="1" applyFill="1" applyBorder="1"/>
    <xf numFmtId="166" fontId="2" fillId="9" borderId="0" xfId="0" applyNumberFormat="1" applyFont="1" applyFill="1"/>
    <xf numFmtId="2" fontId="0" fillId="9" borderId="1" xfId="0" applyNumberFormat="1" applyFill="1" applyBorder="1"/>
    <xf numFmtId="0" fontId="0" fillId="9" borderId="1" xfId="0" applyFill="1" applyBorder="1"/>
    <xf numFmtId="164" fontId="2" fillId="0" borderId="0" xfId="0" applyNumberFormat="1" applyFont="1" applyBorder="1"/>
    <xf numFmtId="10" fontId="0" fillId="10" borderId="1" xfId="2" applyNumberFormat="1" applyFont="1" applyFill="1" applyBorder="1"/>
    <xf numFmtId="0" fontId="0" fillId="0" borderId="1" xfId="0" applyBorder="1" applyAlignment="1">
      <alignment horizontal="center"/>
    </xf>
    <xf numFmtId="49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/>
    <xf numFmtId="164" fontId="3" fillId="2" borderId="1" xfId="0" applyNumberFormat="1" applyFont="1" applyFill="1" applyBorder="1"/>
    <xf numFmtId="0" fontId="0" fillId="5" borderId="1" xfId="0" applyFill="1" applyBorder="1"/>
    <xf numFmtId="164" fontId="3" fillId="5" borderId="1" xfId="0" applyNumberFormat="1" applyFont="1" applyFill="1" applyBorder="1"/>
    <xf numFmtId="0" fontId="0" fillId="5" borderId="4" xfId="0" applyFill="1" applyBorder="1"/>
    <xf numFmtId="49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49" fontId="3" fillId="5" borderId="2" xfId="0" applyNumberFormat="1" applyFont="1" applyFill="1" applyBorder="1" applyAlignment="1"/>
    <xf numFmtId="49" fontId="3" fillId="5" borderId="3" xfId="0" applyNumberFormat="1" applyFont="1" applyFill="1" applyBorder="1" applyAlignment="1"/>
    <xf numFmtId="44" fontId="2" fillId="8" borderId="1" xfId="1" applyFont="1" applyFill="1" applyBorder="1"/>
    <xf numFmtId="49" fontId="0" fillId="12" borderId="1" xfId="0" applyNumberFormat="1" applyFill="1" applyBorder="1" applyAlignment="1">
      <alignment wrapText="1"/>
    </xf>
    <xf numFmtId="0" fontId="0" fillId="12" borderId="1" xfId="0" applyFill="1" applyBorder="1"/>
    <xf numFmtId="9" fontId="0" fillId="12" borderId="1" xfId="0" applyNumberFormat="1" applyFill="1" applyBorder="1"/>
    <xf numFmtId="10" fontId="0" fillId="12" borderId="1" xfId="0" applyNumberFormat="1" applyFill="1" applyBorder="1"/>
    <xf numFmtId="49" fontId="3" fillId="11" borderId="1" xfId="0" applyNumberFormat="1" applyFont="1" applyFill="1" applyBorder="1" applyAlignment="1">
      <alignment wrapText="1"/>
    </xf>
    <xf numFmtId="49" fontId="0" fillId="11" borderId="1" xfId="0" applyNumberFormat="1" applyFill="1" applyBorder="1" applyAlignment="1">
      <alignment wrapText="1"/>
    </xf>
    <xf numFmtId="0" fontId="0" fillId="11" borderId="1" xfId="0" applyFill="1" applyBorder="1"/>
    <xf numFmtId="44" fontId="0" fillId="11" borderId="1" xfId="1" applyFont="1" applyFill="1" applyBorder="1"/>
    <xf numFmtId="10" fontId="0" fillId="11" borderId="1" xfId="2" applyNumberFormat="1" applyFont="1" applyFill="1" applyBorder="1"/>
    <xf numFmtId="164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49" fontId="2" fillId="0" borderId="0" xfId="0" applyNumberFormat="1" applyFont="1" applyAlignment="1">
      <alignment wrapText="1"/>
    </xf>
    <xf numFmtId="49" fontId="0" fillId="4" borderId="1" xfId="0" applyNumberFormat="1" applyFill="1" applyBorder="1" applyAlignment="1">
      <alignment horizontal="centerContinuous" wrapText="1"/>
    </xf>
    <xf numFmtId="2" fontId="0" fillId="4" borderId="1" xfId="0" applyNumberFormat="1" applyFill="1" applyBorder="1"/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10" fontId="0" fillId="0" borderId="1" xfId="0" applyNumberFormat="1" applyBorder="1" applyAlignment="1">
      <alignment horizontal="left" indent="1"/>
    </xf>
    <xf numFmtId="0" fontId="5" fillId="0" borderId="0" xfId="0" applyFont="1"/>
    <xf numFmtId="167" fontId="0" fillId="0" borderId="1" xfId="0" applyNumberFormat="1" applyBorder="1"/>
    <xf numFmtId="0" fontId="0" fillId="0" borderId="5" xfId="0" applyBorder="1"/>
    <xf numFmtId="167" fontId="0" fillId="0" borderId="5" xfId="0" applyNumberFormat="1" applyBorder="1"/>
    <xf numFmtId="0" fontId="0" fillId="0" borderId="0" xfId="0" applyBorder="1"/>
    <xf numFmtId="167" fontId="0" fillId="0" borderId="0" xfId="0" applyNumberFormat="1" applyBorder="1"/>
    <xf numFmtId="2" fontId="0" fillId="8" borderId="1" xfId="0" applyNumberFormat="1" applyFill="1" applyBorder="1"/>
    <xf numFmtId="0" fontId="0" fillId="8" borderId="1" xfId="0" applyFill="1" applyBorder="1"/>
    <xf numFmtId="0" fontId="0" fillId="13" borderId="0" xfId="0" applyFill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I9" sqref="I9"/>
    </sheetView>
  </sheetViews>
  <sheetFormatPr baseColWidth="10" defaultRowHeight="15" x14ac:dyDescent="0.25"/>
  <cols>
    <col min="1" max="1" width="16.5703125" style="3" customWidth="1"/>
    <col min="2" max="2" width="16.85546875" style="3" customWidth="1"/>
    <col min="3" max="3" width="14.5703125" customWidth="1"/>
    <col min="4" max="4" width="7.42578125" customWidth="1"/>
  </cols>
  <sheetData>
    <row r="1" spans="1:9" ht="21" x14ac:dyDescent="0.35">
      <c r="A1" s="39" t="s">
        <v>128</v>
      </c>
      <c r="B1" s="39"/>
      <c r="E1" t="s">
        <v>0</v>
      </c>
      <c r="F1" s="2" t="s">
        <v>1</v>
      </c>
    </row>
    <row r="2" spans="1:9" ht="30" x14ac:dyDescent="0.25">
      <c r="A2" s="73" t="s">
        <v>144</v>
      </c>
      <c r="B2" s="3" t="s">
        <v>145</v>
      </c>
      <c r="E2" t="s">
        <v>2</v>
      </c>
      <c r="F2" s="1">
        <v>44089</v>
      </c>
      <c r="G2" t="s">
        <v>3</v>
      </c>
    </row>
    <row r="3" spans="1:9" x14ac:dyDescent="0.25">
      <c r="A3" s="29" t="s">
        <v>16</v>
      </c>
      <c r="B3" s="29"/>
      <c r="C3" s="30" t="s">
        <v>164</v>
      </c>
      <c r="D3" s="30"/>
      <c r="E3" s="30" t="s">
        <v>4</v>
      </c>
      <c r="F3" s="31" t="s">
        <v>34</v>
      </c>
      <c r="G3" s="30"/>
      <c r="H3" s="32"/>
    </row>
    <row r="4" spans="1:9" x14ac:dyDescent="0.25">
      <c r="A4" s="29" t="s">
        <v>17</v>
      </c>
      <c r="B4" s="29"/>
      <c r="C4" s="30" t="s">
        <v>146</v>
      </c>
      <c r="D4" s="30"/>
      <c r="E4" s="30" t="s">
        <v>5</v>
      </c>
      <c r="F4" s="31">
        <v>0</v>
      </c>
      <c r="G4" s="30" t="s">
        <v>6</v>
      </c>
      <c r="H4" s="32"/>
    </row>
    <row r="5" spans="1:9" x14ac:dyDescent="0.25">
      <c r="A5" s="33"/>
      <c r="B5" s="33"/>
      <c r="C5" s="32"/>
      <c r="D5" s="32"/>
      <c r="E5" s="32"/>
      <c r="F5" s="32"/>
      <c r="G5" s="32"/>
      <c r="H5" s="32"/>
      <c r="I5" s="87"/>
    </row>
    <row r="6" spans="1:9" x14ac:dyDescent="0.25">
      <c r="A6" s="34" t="s">
        <v>9</v>
      </c>
      <c r="B6" s="32">
        <v>10</v>
      </c>
      <c r="C6" s="32"/>
      <c r="D6" s="35" t="s">
        <v>7</v>
      </c>
      <c r="E6" s="32"/>
      <c r="F6" s="32"/>
      <c r="G6" s="36">
        <v>43952</v>
      </c>
      <c r="H6" s="32"/>
    </row>
    <row r="7" spans="1:9" ht="30" x14ac:dyDescent="0.25">
      <c r="A7" s="29" t="s">
        <v>18</v>
      </c>
      <c r="B7" s="29" t="s">
        <v>31</v>
      </c>
      <c r="C7" s="37" t="s">
        <v>32</v>
      </c>
      <c r="D7" s="74" t="s">
        <v>161</v>
      </c>
      <c r="E7" s="74" t="s">
        <v>152</v>
      </c>
      <c r="F7" s="74" t="s">
        <v>162</v>
      </c>
      <c r="G7" s="74" t="s">
        <v>56</v>
      </c>
      <c r="H7" s="30" t="s">
        <v>12</v>
      </c>
    </row>
    <row r="8" spans="1:9" x14ac:dyDescent="0.25">
      <c r="A8" s="29"/>
      <c r="B8" s="30" t="s">
        <v>11</v>
      </c>
      <c r="C8" s="30"/>
      <c r="D8" s="30">
        <f>'KV-Stundenlöhne'!B5</f>
        <v>15.22</v>
      </c>
      <c r="E8" s="30">
        <f>'Kalkulierte Mannschaft'!E6</f>
        <v>14.64</v>
      </c>
      <c r="F8" s="30">
        <f>'Kalkulierte Mannschaft'!E7</f>
        <v>14.2</v>
      </c>
      <c r="G8" s="30">
        <f>'Kalkulierte Mannschaft'!E8</f>
        <v>12.38</v>
      </c>
      <c r="H8" s="75">
        <f>'Kalkulierte Mannschaft'!E9</f>
        <v>4.29</v>
      </c>
    </row>
    <row r="9" spans="1:9" x14ac:dyDescent="0.25">
      <c r="A9" s="29"/>
      <c r="B9" s="30" t="s">
        <v>14</v>
      </c>
      <c r="C9" s="30"/>
      <c r="D9" s="38">
        <v>0.1</v>
      </c>
      <c r="E9" s="38">
        <v>0.1</v>
      </c>
      <c r="F9" s="38">
        <v>0.3</v>
      </c>
      <c r="G9" s="38">
        <v>0.4</v>
      </c>
      <c r="H9" s="38">
        <v>0.1</v>
      </c>
    </row>
    <row r="11" spans="1:9" x14ac:dyDescent="0.25">
      <c r="E11" s="18" t="s">
        <v>30</v>
      </c>
      <c r="F11" s="8">
        <v>1</v>
      </c>
      <c r="G11" s="61">
        <f>(D8*1+E8*1+F8*3+G8*4+H8*1)/10</f>
        <v>12.626999999999999</v>
      </c>
    </row>
    <row r="12" spans="1:9" x14ac:dyDescent="0.25">
      <c r="A12" s="19" t="s">
        <v>116</v>
      </c>
      <c r="B12" s="20" t="s">
        <v>115</v>
      </c>
      <c r="C12" s="19"/>
      <c r="D12" s="20"/>
      <c r="E12" s="21"/>
      <c r="F12" s="21"/>
      <c r="G12" s="21"/>
    </row>
    <row r="13" spans="1:9" ht="30" x14ac:dyDescent="0.25">
      <c r="A13" s="22" t="s">
        <v>19</v>
      </c>
      <c r="B13" s="23" t="s">
        <v>117</v>
      </c>
      <c r="C13" s="22"/>
      <c r="D13" s="20"/>
      <c r="E13" s="24"/>
      <c r="F13" s="24">
        <f>'Kalkulierte Mannschaft'!G18</f>
        <v>0.13480111311180223</v>
      </c>
      <c r="G13" s="25">
        <f>'Kalkulierte Mannschaft'!H18</f>
        <v>1.7869949999999999</v>
      </c>
    </row>
    <row r="14" spans="1:9" x14ac:dyDescent="0.25">
      <c r="A14" s="22" t="s">
        <v>20</v>
      </c>
      <c r="B14" s="20" t="s">
        <v>21</v>
      </c>
      <c r="C14" s="22"/>
      <c r="D14" s="20"/>
      <c r="E14" s="20"/>
      <c r="F14" s="24"/>
      <c r="G14" s="25"/>
    </row>
    <row r="15" spans="1:9" x14ac:dyDescent="0.25">
      <c r="A15" s="22" t="s">
        <v>22</v>
      </c>
      <c r="B15" s="20" t="s">
        <v>23</v>
      </c>
      <c r="C15" s="22"/>
      <c r="D15" s="20"/>
      <c r="E15" s="20" t="s">
        <v>24</v>
      </c>
      <c r="F15" s="24">
        <f>'Kalkulierte Mannschaft'!G19</f>
        <v>7.981340141907392E-2</v>
      </c>
      <c r="G15" s="25">
        <f>'Kalkulierte Mannschaft'!H19</f>
        <v>1.0580487503139961</v>
      </c>
    </row>
    <row r="16" spans="1:9" x14ac:dyDescent="0.25">
      <c r="A16" s="22" t="s">
        <v>25</v>
      </c>
      <c r="B16" s="20" t="s">
        <v>26</v>
      </c>
      <c r="C16" s="22"/>
      <c r="D16" s="20"/>
      <c r="E16" s="20" t="s">
        <v>24</v>
      </c>
      <c r="F16" s="26">
        <f>'Aufzahlung für Mehrarbeit'!F7</f>
        <v>1.5843749999999997E-2</v>
      </c>
      <c r="G16" s="25">
        <f>'Aufzahlung für Mehrarbeit'!G7/40</f>
        <v>0.20005903124999991</v>
      </c>
    </row>
    <row r="17" spans="1:7" x14ac:dyDescent="0.25">
      <c r="A17" s="22" t="s">
        <v>27</v>
      </c>
      <c r="B17" s="20" t="s">
        <v>28</v>
      </c>
      <c r="C17" s="22"/>
      <c r="D17" s="20"/>
      <c r="E17" s="20" t="s">
        <v>60</v>
      </c>
      <c r="F17" s="24" t="s">
        <v>60</v>
      </c>
      <c r="G17" s="25" t="s">
        <v>60</v>
      </c>
    </row>
    <row r="18" spans="1:7" x14ac:dyDescent="0.25">
      <c r="A18" s="72" t="s">
        <v>29</v>
      </c>
      <c r="B18" s="20" t="s">
        <v>33</v>
      </c>
      <c r="C18" s="19"/>
      <c r="D18" s="20"/>
      <c r="E18" s="20"/>
      <c r="F18" s="24">
        <f>SUM(F11:F17)</f>
        <v>1.2304582645308761</v>
      </c>
      <c r="G18" s="71">
        <f>G11*F18</f>
        <v>15.536996506231372</v>
      </c>
    </row>
    <row r="19" spans="1:7" ht="30" x14ac:dyDescent="0.25">
      <c r="A19" s="22" t="s">
        <v>114</v>
      </c>
      <c r="B19" s="20" t="s">
        <v>66</v>
      </c>
      <c r="C19" s="22"/>
      <c r="D19" s="20"/>
      <c r="E19" s="20"/>
      <c r="F19" s="27">
        <f>G19/G11</f>
        <v>8.6500837203620007E-2</v>
      </c>
      <c r="G19" s="25">
        <f>'Andere Lohnbestandteile'!G7</f>
        <v>1.0922460713701097</v>
      </c>
    </row>
    <row r="20" spans="1:7" ht="30" x14ac:dyDescent="0.25">
      <c r="A20" s="22" t="s">
        <v>88</v>
      </c>
      <c r="B20" s="22" t="s">
        <v>87</v>
      </c>
      <c r="C20" s="22"/>
      <c r="D20" s="20"/>
      <c r="E20" s="20"/>
      <c r="F20" s="24">
        <f>'Aufzahlung für Mehrarbeit'!C20</f>
        <v>0.27800000000000002</v>
      </c>
      <c r="G20" s="28">
        <f>G18*F20</f>
        <v>4.3192850287323221</v>
      </c>
    </row>
    <row r="21" spans="1:7" ht="30" x14ac:dyDescent="0.25">
      <c r="A21" s="22" t="s">
        <v>165</v>
      </c>
      <c r="B21" s="22" t="s">
        <v>166</v>
      </c>
      <c r="C21" s="22"/>
      <c r="D21" s="20"/>
      <c r="E21" s="20"/>
      <c r="F21" s="24">
        <f>'Umgelegte Lohnnebenkosten'!E25</f>
        <v>0.83340966211801382</v>
      </c>
      <c r="G21" s="28">
        <f>G18*F21</f>
        <v>12.948683008587048</v>
      </c>
    </row>
    <row r="22" spans="1:7" ht="45" x14ac:dyDescent="0.25">
      <c r="A22" s="22" t="s">
        <v>119</v>
      </c>
      <c r="B22" s="22" t="s">
        <v>120</v>
      </c>
      <c r="C22" s="22"/>
      <c r="D22" s="20"/>
      <c r="E22" s="20"/>
      <c r="F22" s="24">
        <f>'Umgelegte Lohnnebenkosten'!C34</f>
        <v>0.13500000000000001</v>
      </c>
      <c r="G22" s="28">
        <f>G18*F22</f>
        <v>2.0974945283412354</v>
      </c>
    </row>
    <row r="23" spans="1:7" ht="30" x14ac:dyDescent="0.25">
      <c r="A23" s="51" t="s">
        <v>8</v>
      </c>
      <c r="B23" s="6" t="s">
        <v>129</v>
      </c>
      <c r="C23" s="4"/>
      <c r="D23" s="4"/>
      <c r="E23" s="4"/>
      <c r="F23" s="52">
        <f>SUM(F18:F22)</f>
        <v>2.5633687638525098</v>
      </c>
      <c r="G23" s="53">
        <f>SUM(G18:G22)</f>
        <v>35.994705143262088</v>
      </c>
    </row>
    <row r="24" spans="1:7" ht="30" x14ac:dyDescent="0.25">
      <c r="A24" s="57" t="s">
        <v>137</v>
      </c>
      <c r="B24" s="57" t="s">
        <v>138</v>
      </c>
      <c r="C24" s="58" t="s">
        <v>136</v>
      </c>
      <c r="D24" s="4"/>
      <c r="E24" s="4"/>
      <c r="F24" s="5">
        <v>0.25</v>
      </c>
      <c r="G24" s="17">
        <f>G23*F24</f>
        <v>8.998676285815522</v>
      </c>
    </row>
    <row r="25" spans="1:7" ht="15.75" x14ac:dyDescent="0.25">
      <c r="A25" s="59" t="s">
        <v>130</v>
      </c>
      <c r="B25" s="60"/>
      <c r="C25" s="56"/>
      <c r="D25" s="56"/>
      <c r="E25" s="54"/>
      <c r="F25" s="54"/>
      <c r="G25" s="55">
        <f>G23+G24</f>
        <v>44.993381429077608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>
      <selection activeCell="C30" sqref="C30"/>
    </sheetView>
  </sheetViews>
  <sheetFormatPr baseColWidth="10" defaultRowHeight="15" x14ac:dyDescent="0.25"/>
  <cols>
    <col min="1" max="1" width="28.85546875" customWidth="1"/>
    <col min="2" max="2" width="14.42578125" customWidth="1"/>
    <col min="4" max="4" width="13.28515625" style="76" bestFit="1" customWidth="1"/>
  </cols>
  <sheetData>
    <row r="1" spans="1:5" ht="15.75" x14ac:dyDescent="0.25">
      <c r="A1" s="2" t="s">
        <v>89</v>
      </c>
    </row>
    <row r="2" spans="1:5" x14ac:dyDescent="0.25">
      <c r="C2" t="s">
        <v>110</v>
      </c>
      <c r="D2" s="76" t="s">
        <v>111</v>
      </c>
      <c r="E2" t="s">
        <v>112</v>
      </c>
    </row>
    <row r="3" spans="1:5" x14ac:dyDescent="0.25">
      <c r="A3" s="4" t="s">
        <v>90</v>
      </c>
      <c r="B3" s="4"/>
      <c r="C3" s="8">
        <v>4.9299999999999997E-2</v>
      </c>
      <c r="D3" s="77"/>
      <c r="E3" s="4"/>
    </row>
    <row r="4" spans="1:5" x14ac:dyDescent="0.25">
      <c r="A4" s="4" t="s">
        <v>91</v>
      </c>
      <c r="B4" s="4"/>
      <c r="C4" s="4"/>
      <c r="D4" s="77"/>
      <c r="E4" s="8">
        <v>3.27E-2</v>
      </c>
    </row>
    <row r="5" spans="1:5" x14ac:dyDescent="0.25">
      <c r="A5" s="4" t="s">
        <v>92</v>
      </c>
      <c r="B5" s="4"/>
      <c r="C5" s="8">
        <v>2.7699999999999999E-2</v>
      </c>
      <c r="D5" s="77"/>
      <c r="E5" s="4"/>
    </row>
    <row r="6" spans="1:5" x14ac:dyDescent="0.25">
      <c r="A6" s="4" t="s">
        <v>93</v>
      </c>
      <c r="B6" s="4"/>
      <c r="C6" s="4"/>
      <c r="D6" s="77"/>
      <c r="E6" s="8">
        <v>-3.0599999999999999E-2</v>
      </c>
    </row>
    <row r="7" spans="1:5" x14ac:dyDescent="0.25">
      <c r="A7" s="4" t="s">
        <v>94</v>
      </c>
      <c r="B7" s="4"/>
      <c r="C7" s="8">
        <v>3.2000000000000002E-3</v>
      </c>
      <c r="D7" s="77"/>
      <c r="E7" s="4"/>
    </row>
    <row r="8" spans="1:5" x14ac:dyDescent="0.25">
      <c r="A8" s="4" t="s">
        <v>95</v>
      </c>
      <c r="B8" s="4"/>
      <c r="C8" s="4"/>
      <c r="D8" s="77"/>
      <c r="E8" s="8">
        <v>0.4425</v>
      </c>
    </row>
    <row r="9" spans="1:5" x14ac:dyDescent="0.25">
      <c r="A9" s="4" t="s">
        <v>96</v>
      </c>
      <c r="B9" s="4"/>
      <c r="C9" s="4"/>
      <c r="D9" s="77"/>
      <c r="E9" s="8">
        <v>2.1600000000000001E-2</v>
      </c>
    </row>
    <row r="10" spans="1:5" x14ac:dyDescent="0.25">
      <c r="A10" s="4" t="s">
        <v>97</v>
      </c>
      <c r="B10" s="4"/>
      <c r="C10" s="8">
        <v>6.6100000000000006E-2</v>
      </c>
      <c r="D10" s="77"/>
      <c r="E10" s="4"/>
    </row>
    <row r="11" spans="1:5" x14ac:dyDescent="0.25">
      <c r="A11" s="4" t="s">
        <v>98</v>
      </c>
      <c r="B11" s="4"/>
      <c r="C11" s="4"/>
      <c r="D11" s="77"/>
      <c r="E11" s="8">
        <v>1.6000000000000001E-3</v>
      </c>
    </row>
    <row r="12" spans="1:5" x14ac:dyDescent="0.25">
      <c r="A12" s="4" t="s">
        <v>99</v>
      </c>
      <c r="B12" s="4"/>
      <c r="C12" s="4"/>
      <c r="D12" s="78">
        <v>0.14360000000000001</v>
      </c>
      <c r="E12" s="4"/>
    </row>
    <row r="13" spans="1:5" x14ac:dyDescent="0.25">
      <c r="A13" s="4" t="s">
        <v>100</v>
      </c>
      <c r="B13" s="4"/>
      <c r="C13" s="4"/>
      <c r="D13" s="78">
        <v>4.2200000000000001E-2</v>
      </c>
      <c r="E13" s="4"/>
    </row>
    <row r="14" spans="1:5" x14ac:dyDescent="0.25">
      <c r="A14" s="4" t="s">
        <v>101</v>
      </c>
      <c r="B14" s="4"/>
      <c r="C14" s="8">
        <v>2.7000000000000001E-3</v>
      </c>
      <c r="D14" s="77"/>
      <c r="E14" s="4"/>
    </row>
    <row r="15" spans="1:5" x14ac:dyDescent="0.25">
      <c r="A15" s="4" t="s">
        <v>102</v>
      </c>
      <c r="B15" s="4"/>
      <c r="C15" s="8">
        <v>1.6000000000000001E-3</v>
      </c>
      <c r="D15" s="77"/>
      <c r="E15" s="4"/>
    </row>
    <row r="16" spans="1:5" x14ac:dyDescent="0.25">
      <c r="A16" s="4" t="s">
        <v>103</v>
      </c>
      <c r="B16" s="4"/>
      <c r="C16" s="4"/>
      <c r="D16" s="77"/>
      <c r="E16" s="8">
        <v>8.5000000000000006E-3</v>
      </c>
    </row>
    <row r="17" spans="1:5" x14ac:dyDescent="0.25">
      <c r="A17" s="4" t="s">
        <v>104</v>
      </c>
      <c r="B17" s="4"/>
      <c r="C17" s="4"/>
      <c r="D17" s="77"/>
      <c r="E17" s="8">
        <v>1.1999999999999999E-3</v>
      </c>
    </row>
    <row r="18" spans="1:5" x14ac:dyDescent="0.25">
      <c r="A18" s="4" t="s">
        <v>105</v>
      </c>
      <c r="B18" s="4"/>
      <c r="C18" s="4"/>
      <c r="D18" s="77"/>
      <c r="E18" s="8">
        <v>4.9500000000000002E-2</v>
      </c>
    </row>
    <row r="19" spans="1:5" x14ac:dyDescent="0.25">
      <c r="A19" s="4" t="s">
        <v>106</v>
      </c>
      <c r="B19" s="4"/>
      <c r="C19" s="8">
        <v>3.2000000000000002E-3</v>
      </c>
      <c r="D19" s="77"/>
      <c r="E19" s="4"/>
    </row>
    <row r="20" spans="1:5" x14ac:dyDescent="0.25">
      <c r="A20" s="4" t="s">
        <v>107</v>
      </c>
      <c r="B20" s="4"/>
      <c r="C20" s="8">
        <v>2.8E-3</v>
      </c>
      <c r="D20" s="77"/>
      <c r="E20" s="4"/>
    </row>
    <row r="21" spans="1:5" x14ac:dyDescent="0.25">
      <c r="A21" s="4" t="s">
        <v>108</v>
      </c>
      <c r="B21" s="4"/>
      <c r="C21" s="4"/>
      <c r="D21" s="77"/>
      <c r="E21" s="8">
        <v>1.4800000000000001E-2</v>
      </c>
    </row>
    <row r="22" spans="1:5" x14ac:dyDescent="0.25">
      <c r="A22" s="4" t="s">
        <v>109</v>
      </c>
      <c r="B22" s="4"/>
      <c r="C22" s="8">
        <v>1.8E-3</v>
      </c>
      <c r="D22" s="77"/>
      <c r="E22" s="4"/>
    </row>
    <row r="23" spans="1:5" x14ac:dyDescent="0.25">
      <c r="A23" s="4" t="s">
        <v>51</v>
      </c>
      <c r="B23" s="8" t="s">
        <v>60</v>
      </c>
      <c r="C23" s="8">
        <f>SUM(C3:C22)</f>
        <v>0.15839999999999999</v>
      </c>
      <c r="D23" s="78">
        <f>SUM(D4:D14)</f>
        <v>0.18580000000000002</v>
      </c>
      <c r="E23" s="8">
        <f>SUM(E4:E22)</f>
        <v>0.54180000000000006</v>
      </c>
    </row>
    <row r="24" spans="1:5" ht="30" x14ac:dyDescent="0.25">
      <c r="A24" s="43" t="s">
        <v>113</v>
      </c>
      <c r="B24" s="6" t="s">
        <v>118</v>
      </c>
      <c r="C24" s="16">
        <f>('K3'!G11+'K3'!G13)</f>
        <v>14.413994999999998</v>
      </c>
      <c r="D24" s="77">
        <f>'K3'!G18</f>
        <v>15.536996506231372</v>
      </c>
      <c r="E24" s="44">
        <f>C24/D24</f>
        <v>0.92772081104729764</v>
      </c>
    </row>
    <row r="25" spans="1:5" ht="15.75" x14ac:dyDescent="0.25">
      <c r="A25" s="2" t="s">
        <v>89</v>
      </c>
      <c r="B25" s="2" t="s">
        <v>131</v>
      </c>
      <c r="E25" s="45">
        <f>C23+D23*E24+E23*E24</f>
        <v>0.83340966211801382</v>
      </c>
    </row>
    <row r="27" spans="1:5" ht="15.75" x14ac:dyDescent="0.25">
      <c r="A27" s="40" t="s">
        <v>121</v>
      </c>
      <c r="B27" s="41"/>
    </row>
    <row r="28" spans="1:5" x14ac:dyDescent="0.25">
      <c r="A28" s="4" t="s">
        <v>122</v>
      </c>
      <c r="B28" s="4"/>
      <c r="C28" s="5">
        <v>0.03</v>
      </c>
    </row>
    <row r="29" spans="1:5" x14ac:dyDescent="0.25">
      <c r="A29" s="4" t="s">
        <v>123</v>
      </c>
      <c r="B29" s="4"/>
      <c r="C29" s="8">
        <v>0.03</v>
      </c>
    </row>
    <row r="30" spans="1:5" x14ac:dyDescent="0.25">
      <c r="A30" s="4" t="s">
        <v>124</v>
      </c>
      <c r="B30" s="4"/>
      <c r="C30" s="8">
        <v>2.5000000000000001E-2</v>
      </c>
    </row>
    <row r="31" spans="1:5" x14ac:dyDescent="0.25">
      <c r="A31" s="4" t="s">
        <v>125</v>
      </c>
      <c r="B31" s="4"/>
      <c r="C31" s="5">
        <v>0.02</v>
      </c>
    </row>
    <row r="32" spans="1:5" x14ac:dyDescent="0.25">
      <c r="A32" s="4" t="s">
        <v>126</v>
      </c>
      <c r="B32" s="4"/>
      <c r="C32" s="5">
        <v>0.02</v>
      </c>
    </row>
    <row r="33" spans="1:3" x14ac:dyDescent="0.25">
      <c r="A33" s="4" t="s">
        <v>127</v>
      </c>
      <c r="B33" s="4"/>
      <c r="C33" s="5">
        <v>0.01</v>
      </c>
    </row>
    <row r="34" spans="1:3" x14ac:dyDescent="0.25">
      <c r="A34" s="4" t="s">
        <v>51</v>
      </c>
      <c r="B34" s="4"/>
      <c r="C34" s="42">
        <f>SUM(C28:C33)</f>
        <v>0.13500000000000001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workbookViewId="0">
      <selection activeCell="G6" sqref="G6"/>
    </sheetView>
  </sheetViews>
  <sheetFormatPr baseColWidth="10" defaultRowHeight="15" x14ac:dyDescent="0.25"/>
  <cols>
    <col min="1" max="1" width="17" customWidth="1"/>
    <col min="2" max="2" width="9.5703125" customWidth="1"/>
  </cols>
  <sheetData>
    <row r="1" spans="1:8" ht="15.75" x14ac:dyDescent="0.25">
      <c r="A1" s="2" t="s">
        <v>65</v>
      </c>
    </row>
    <row r="3" spans="1:8" ht="45" x14ac:dyDescent="0.25">
      <c r="A3" s="6" t="s">
        <v>68</v>
      </c>
      <c r="B3" s="6" t="s">
        <v>69</v>
      </c>
      <c r="C3" s="6" t="s">
        <v>62</v>
      </c>
      <c r="D3" s="6" t="s">
        <v>67</v>
      </c>
      <c r="E3" s="6" t="s">
        <v>73</v>
      </c>
      <c r="F3" s="6" t="s">
        <v>70</v>
      </c>
      <c r="G3" s="6" t="s">
        <v>71</v>
      </c>
      <c r="H3" s="3"/>
    </row>
    <row r="4" spans="1:8" x14ac:dyDescent="0.25">
      <c r="A4" s="4" t="s">
        <v>66</v>
      </c>
      <c r="B4" s="4">
        <v>100</v>
      </c>
      <c r="C4" s="4">
        <f>'KV-Stundenlöhne'!B16</f>
        <v>7.7</v>
      </c>
      <c r="D4" s="4" t="s">
        <v>72</v>
      </c>
      <c r="E4" s="4">
        <v>5</v>
      </c>
      <c r="F4" s="4"/>
      <c r="G4" s="4">
        <f>C4*E4</f>
        <v>38.5</v>
      </c>
    </row>
    <row r="5" spans="1:8" ht="45" x14ac:dyDescent="0.25">
      <c r="A5" s="7" t="s">
        <v>74</v>
      </c>
      <c r="B5" s="8">
        <f>'Kalkulierte Mannschaft'!G18</f>
        <v>0.13480111311180223</v>
      </c>
      <c r="C5" s="4"/>
      <c r="D5" s="4"/>
      <c r="E5" s="4"/>
      <c r="F5" s="4"/>
      <c r="G5" s="14">
        <f>G4*B5</f>
        <v>5.189842854804386</v>
      </c>
    </row>
    <row r="6" spans="1:8" x14ac:dyDescent="0.25">
      <c r="A6" s="4" t="s">
        <v>51</v>
      </c>
      <c r="B6" s="4"/>
      <c r="C6" s="4"/>
      <c r="D6" s="4"/>
      <c r="E6" s="4"/>
      <c r="F6" s="4"/>
      <c r="G6" s="14">
        <f>SUM(G4:G5)</f>
        <v>43.689842854804382</v>
      </c>
    </row>
    <row r="7" spans="1:8" x14ac:dyDescent="0.25">
      <c r="A7" s="47" t="s">
        <v>75</v>
      </c>
      <c r="B7" s="47"/>
      <c r="C7" s="4"/>
      <c r="D7" s="4"/>
      <c r="E7" s="4"/>
      <c r="F7" s="4"/>
      <c r="G7" s="46">
        <f>G6/(40)</f>
        <v>1.0922460713701097</v>
      </c>
    </row>
    <row r="8" spans="1:8" x14ac:dyDescent="0.25">
      <c r="G8" s="11"/>
    </row>
    <row r="9" spans="1:8" x14ac:dyDescent="0.25">
      <c r="G9" s="48"/>
      <c r="H9" s="10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>
      <selection activeCell="G13" sqref="G13"/>
    </sheetView>
  </sheetViews>
  <sheetFormatPr baseColWidth="10" defaultRowHeight="15" x14ac:dyDescent="0.25"/>
  <cols>
    <col min="2" max="2" width="15.7109375" customWidth="1"/>
    <col min="3" max="3" width="5.5703125" customWidth="1"/>
    <col min="4" max="4" width="7.140625" customWidth="1"/>
    <col min="5" max="5" width="8.28515625" customWidth="1"/>
  </cols>
  <sheetData>
    <row r="1" spans="1:9" ht="15.75" x14ac:dyDescent="0.25">
      <c r="A1" s="2" t="s">
        <v>47</v>
      </c>
    </row>
    <row r="4" spans="1:9" s="3" customFormat="1" ht="45" x14ac:dyDescent="0.25">
      <c r="A4" s="6" t="s">
        <v>48</v>
      </c>
      <c r="B4" s="6" t="s">
        <v>49</v>
      </c>
      <c r="C4" s="6" t="s">
        <v>50</v>
      </c>
      <c r="D4" s="6" t="s">
        <v>39</v>
      </c>
      <c r="E4" s="6" t="s">
        <v>142</v>
      </c>
      <c r="F4" s="6" t="s">
        <v>143</v>
      </c>
      <c r="G4" s="6" t="s">
        <v>55</v>
      </c>
      <c r="H4" s="6" t="s">
        <v>53</v>
      </c>
      <c r="I4" s="6" t="s">
        <v>54</v>
      </c>
    </row>
    <row r="5" spans="1:9" x14ac:dyDescent="0.25">
      <c r="A5" s="13" t="s">
        <v>35</v>
      </c>
      <c r="B5" s="4" t="s">
        <v>161</v>
      </c>
      <c r="C5" s="4">
        <v>10</v>
      </c>
      <c r="D5" s="4">
        <v>1</v>
      </c>
      <c r="E5" s="4">
        <f>'KV-Stundenlöhne'!B5</f>
        <v>15.22</v>
      </c>
      <c r="F5" s="14">
        <f>(D5*E5*(1+G5/100))</f>
        <v>17.122500000000002</v>
      </c>
      <c r="G5" s="4">
        <v>12.5</v>
      </c>
      <c r="H5" s="14">
        <f>E5*(G5/100)</f>
        <v>1.9025000000000001</v>
      </c>
      <c r="I5" s="14">
        <f>H5*D5</f>
        <v>1.9025000000000001</v>
      </c>
    </row>
    <row r="6" spans="1:9" x14ac:dyDescent="0.25">
      <c r="A6" s="13" t="s">
        <v>36</v>
      </c>
      <c r="B6" s="4" t="s">
        <v>152</v>
      </c>
      <c r="C6" s="4">
        <v>20</v>
      </c>
      <c r="D6" s="4">
        <v>1</v>
      </c>
      <c r="E6" s="4">
        <f>'KV-Stundenlöhne'!B6</f>
        <v>14.64</v>
      </c>
      <c r="F6" s="14">
        <f>(D6*E6*(1+G6/100))</f>
        <v>15.664800000000001</v>
      </c>
      <c r="G6" s="4">
        <v>7</v>
      </c>
      <c r="H6" s="14">
        <f t="shared" ref="H6:H12" si="0">E6*(G6/100)</f>
        <v>1.0248000000000002</v>
      </c>
      <c r="I6" s="14">
        <f t="shared" ref="I6:I9" si="1">H6*D6</f>
        <v>1.0248000000000002</v>
      </c>
    </row>
    <row r="7" spans="1:9" x14ac:dyDescent="0.25">
      <c r="A7" s="13" t="s">
        <v>35</v>
      </c>
      <c r="B7" s="4" t="s">
        <v>162</v>
      </c>
      <c r="C7" s="4">
        <v>30</v>
      </c>
      <c r="D7" s="4">
        <v>3</v>
      </c>
      <c r="E7" s="4">
        <f>'KV-Stundenlöhne'!B7</f>
        <v>14.2</v>
      </c>
      <c r="F7" s="14">
        <f>(D7*E7*(1+G7/100))</f>
        <v>44.73</v>
      </c>
      <c r="G7" s="4">
        <v>5</v>
      </c>
      <c r="H7" s="14">
        <f t="shared" si="0"/>
        <v>0.71</v>
      </c>
      <c r="I7" s="14">
        <f t="shared" si="1"/>
        <v>2.13</v>
      </c>
    </row>
    <row r="8" spans="1:9" x14ac:dyDescent="0.25">
      <c r="A8" s="13" t="s">
        <v>10</v>
      </c>
      <c r="B8" s="4" t="s">
        <v>56</v>
      </c>
      <c r="C8" s="4">
        <v>30</v>
      </c>
      <c r="D8" s="4">
        <v>4</v>
      </c>
      <c r="E8" s="4">
        <f>'KV-Stundenlöhne'!B9</f>
        <v>12.38</v>
      </c>
      <c r="F8" s="14">
        <f>(D8*E8*(1+G8/100))</f>
        <v>50.757999999999996</v>
      </c>
      <c r="G8" s="4">
        <v>2.5</v>
      </c>
      <c r="H8" s="14">
        <f t="shared" si="0"/>
        <v>0.30950000000000005</v>
      </c>
      <c r="I8" s="14">
        <f t="shared" si="1"/>
        <v>1.2380000000000002</v>
      </c>
    </row>
    <row r="9" spans="1:9" x14ac:dyDescent="0.25">
      <c r="A9" s="4" t="s">
        <v>12</v>
      </c>
      <c r="B9" s="4" t="s">
        <v>57</v>
      </c>
      <c r="C9" s="4">
        <v>10</v>
      </c>
      <c r="D9" s="4">
        <v>1</v>
      </c>
      <c r="E9" s="14">
        <f>'KV-Stundenlöhne'!B11</f>
        <v>4.29</v>
      </c>
      <c r="F9" s="14">
        <f>(D9*E9*(1+G9/100))</f>
        <v>4.29</v>
      </c>
      <c r="G9" s="4">
        <v>0</v>
      </c>
      <c r="H9" s="14">
        <f t="shared" si="0"/>
        <v>0</v>
      </c>
      <c r="I9" s="14">
        <f t="shared" si="1"/>
        <v>0</v>
      </c>
    </row>
    <row r="10" spans="1:9" x14ac:dyDescent="0.25">
      <c r="H10" s="11" t="s">
        <v>60</v>
      </c>
    </row>
    <row r="11" spans="1:9" ht="45" x14ac:dyDescent="0.25">
      <c r="A11" s="7" t="s">
        <v>58</v>
      </c>
      <c r="B11" s="4"/>
      <c r="C11" s="4">
        <f>SUM(C5:C10)</f>
        <v>100</v>
      </c>
      <c r="D11" s="4">
        <f>SUM(D5:D10)</f>
        <v>10</v>
      </c>
      <c r="E11" s="4"/>
      <c r="F11" s="14">
        <f>SUM(F5:F10)</f>
        <v>132.56530000000001</v>
      </c>
      <c r="G11" s="4"/>
      <c r="H11" s="14" t="s">
        <v>60</v>
      </c>
      <c r="I11" s="14">
        <f>SUM(I5:I10)</f>
        <v>6.2953000000000001</v>
      </c>
    </row>
    <row r="12" spans="1:9" x14ac:dyDescent="0.25">
      <c r="A12" s="13" t="s">
        <v>59</v>
      </c>
      <c r="B12" s="4" t="s">
        <v>150</v>
      </c>
      <c r="C12" s="4"/>
      <c r="D12" s="4">
        <v>1</v>
      </c>
      <c r="E12" s="4">
        <f>'KV-Stundenlöhne'!B4</f>
        <v>16.47</v>
      </c>
      <c r="F12" s="14">
        <f>E12*D12+E12*G12/100</f>
        <v>17.869949999999999</v>
      </c>
      <c r="G12" s="4">
        <v>8.5</v>
      </c>
      <c r="H12" s="14">
        <f t="shared" si="0"/>
        <v>1.39995</v>
      </c>
      <c r="I12" s="4">
        <f>H12*D12</f>
        <v>1.39995</v>
      </c>
    </row>
    <row r="13" spans="1:9" x14ac:dyDescent="0.25">
      <c r="A13" s="12"/>
    </row>
    <row r="14" spans="1:9" ht="45" x14ac:dyDescent="0.25">
      <c r="A14" s="15" t="s">
        <v>61</v>
      </c>
      <c r="B14" s="4"/>
      <c r="C14" s="4"/>
      <c r="D14" s="4"/>
      <c r="E14" s="4"/>
      <c r="F14" s="14">
        <f>SUM(F11:F12)</f>
        <v>150.43525</v>
      </c>
      <c r="G14" s="4"/>
      <c r="H14" s="4"/>
      <c r="I14" s="14">
        <f>SUM(I11:I12)</f>
        <v>7.6952499999999997</v>
      </c>
    </row>
    <row r="15" spans="1:9" x14ac:dyDescent="0.25">
      <c r="A15" s="12"/>
    </row>
    <row r="16" spans="1:9" ht="30" x14ac:dyDescent="0.25">
      <c r="A16" s="13"/>
      <c r="B16" s="4"/>
      <c r="C16" s="4"/>
      <c r="D16" s="4"/>
      <c r="E16" s="4"/>
      <c r="F16" s="6" t="s">
        <v>132</v>
      </c>
      <c r="G16" s="4" t="s">
        <v>13</v>
      </c>
      <c r="H16" s="6" t="s">
        <v>62</v>
      </c>
    </row>
    <row r="17" spans="1:8" x14ac:dyDescent="0.25">
      <c r="A17" s="4" t="s">
        <v>15</v>
      </c>
      <c r="B17" s="4"/>
      <c r="C17" s="4" t="s">
        <v>63</v>
      </c>
      <c r="D17" s="4"/>
      <c r="E17" s="4"/>
      <c r="F17" s="4" t="s">
        <v>133</v>
      </c>
      <c r="G17" s="4"/>
      <c r="H17" s="85">
        <f>F11/D11</f>
        <v>13.256530000000001</v>
      </c>
    </row>
    <row r="18" spans="1:8" x14ac:dyDescent="0.25">
      <c r="A18" s="4" t="s">
        <v>64</v>
      </c>
      <c r="B18" s="4"/>
      <c r="C18" s="4"/>
      <c r="D18" s="4"/>
      <c r="E18" s="4"/>
      <c r="F18" s="4" t="s">
        <v>134</v>
      </c>
      <c r="G18" s="27">
        <f>H18/H17</f>
        <v>0.13480111311180223</v>
      </c>
      <c r="H18" s="86">
        <f>F12/D11</f>
        <v>1.7869949999999999</v>
      </c>
    </row>
    <row r="19" spans="1:8" x14ac:dyDescent="0.25">
      <c r="A19" s="4" t="s">
        <v>52</v>
      </c>
      <c r="B19" s="4"/>
      <c r="C19" s="4"/>
      <c r="D19" s="4"/>
      <c r="E19" s="4"/>
      <c r="F19" s="4" t="s">
        <v>135</v>
      </c>
      <c r="G19" s="49">
        <f>H19/H17</f>
        <v>7.981340141907392E-2</v>
      </c>
      <c r="H19" s="85">
        <f>((F11+I14)/F11)</f>
        <v>1.0580487503139961</v>
      </c>
    </row>
    <row r="20" spans="1:8" x14ac:dyDescent="0.25">
      <c r="A20" s="4"/>
      <c r="B20" s="4"/>
      <c r="C20" s="4"/>
      <c r="D20" s="4"/>
      <c r="E20" s="4"/>
      <c r="F20" s="4"/>
      <c r="G20" s="4"/>
      <c r="H20" s="50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workbookViewId="0">
      <selection activeCell="C13" sqref="C13"/>
    </sheetView>
  </sheetViews>
  <sheetFormatPr baseColWidth="10" defaultRowHeight="15" x14ac:dyDescent="0.25"/>
  <cols>
    <col min="1" max="1" width="25.5703125" customWidth="1"/>
  </cols>
  <sheetData>
    <row r="1" spans="1:7" ht="15.75" x14ac:dyDescent="0.25">
      <c r="A1" s="2" t="s">
        <v>37</v>
      </c>
    </row>
    <row r="3" spans="1:7" s="9" customFormat="1" ht="45" x14ac:dyDescent="0.25">
      <c r="A3" s="66" t="s">
        <v>38</v>
      </c>
      <c r="B3" s="67" t="s">
        <v>40</v>
      </c>
      <c r="C3" s="67" t="s">
        <v>41</v>
      </c>
      <c r="D3" s="67" t="s">
        <v>46</v>
      </c>
      <c r="E3" s="67" t="s">
        <v>140</v>
      </c>
      <c r="F3" s="67" t="s">
        <v>44</v>
      </c>
      <c r="G3" s="67" t="s">
        <v>45</v>
      </c>
    </row>
    <row r="4" spans="1:7" x14ac:dyDescent="0.25">
      <c r="A4" s="68" t="s">
        <v>42</v>
      </c>
      <c r="B4" s="68">
        <v>39</v>
      </c>
      <c r="C4" s="68"/>
      <c r="D4" s="68"/>
      <c r="E4" s="68"/>
      <c r="F4" s="68"/>
      <c r="G4" s="68"/>
    </row>
    <row r="5" spans="1:7" x14ac:dyDescent="0.25">
      <c r="A5" s="68" t="s">
        <v>43</v>
      </c>
      <c r="B5" s="68">
        <v>1</v>
      </c>
      <c r="C5" s="68"/>
      <c r="D5" s="68">
        <v>50</v>
      </c>
      <c r="E5" s="68">
        <v>1.3</v>
      </c>
      <c r="F5" s="68">
        <f>'K3'!G11</f>
        <v>12.626999999999999</v>
      </c>
      <c r="G5" s="69">
        <f>F5*(1+0.5*1.3)</f>
        <v>20.834549999999997</v>
      </c>
    </row>
    <row r="6" spans="1:7" x14ac:dyDescent="0.25">
      <c r="A6" s="68" t="s">
        <v>141</v>
      </c>
      <c r="B6" s="68"/>
      <c r="C6" s="68"/>
      <c r="D6" s="68"/>
      <c r="E6" s="68"/>
      <c r="F6" s="68"/>
      <c r="G6" s="69">
        <f>(39*F5+B5*G5)/(B4+B5)</f>
        <v>12.83218875</v>
      </c>
    </row>
    <row r="7" spans="1:7" x14ac:dyDescent="0.25">
      <c r="A7" s="68" t="s">
        <v>139</v>
      </c>
      <c r="B7" s="68"/>
      <c r="C7" s="68"/>
      <c r="D7" s="68"/>
      <c r="E7" s="68"/>
      <c r="F7" s="70">
        <f>G7/(F5*40)</f>
        <v>1.5843749999999997E-2</v>
      </c>
      <c r="G7" s="69">
        <f>G5-G6</f>
        <v>8.0023612499999963</v>
      </c>
    </row>
    <row r="10" spans="1:7" ht="15.75" x14ac:dyDescent="0.25">
      <c r="A10" s="2" t="s">
        <v>76</v>
      </c>
      <c r="C10" t="s">
        <v>86</v>
      </c>
    </row>
    <row r="11" spans="1:7" x14ac:dyDescent="0.25">
      <c r="A11" s="62" t="s">
        <v>77</v>
      </c>
      <c r="B11" s="63"/>
      <c r="C11" s="64">
        <v>0.03</v>
      </c>
    </row>
    <row r="12" spans="1:7" x14ac:dyDescent="0.25">
      <c r="A12" s="62" t="s">
        <v>78</v>
      </c>
      <c r="B12" s="63"/>
      <c r="C12" s="65">
        <v>2E-3</v>
      </c>
    </row>
    <row r="13" spans="1:7" ht="30" x14ac:dyDescent="0.25">
      <c r="A13" s="62" t="s">
        <v>79</v>
      </c>
      <c r="B13" s="63"/>
      <c r="C13" s="65">
        <v>0.1255</v>
      </c>
    </row>
    <row r="14" spans="1:7" x14ac:dyDescent="0.25">
      <c r="A14" s="62" t="s">
        <v>80</v>
      </c>
      <c r="B14" s="63"/>
      <c r="C14" s="65">
        <v>3.78E-2</v>
      </c>
    </row>
    <row r="15" spans="1:7" x14ac:dyDescent="0.25">
      <c r="A15" s="62" t="s">
        <v>81</v>
      </c>
      <c r="B15" s="63"/>
      <c r="C15" s="65">
        <v>1.2E-2</v>
      </c>
    </row>
    <row r="16" spans="1:7" ht="45" x14ac:dyDescent="0.25">
      <c r="A16" s="62" t="s">
        <v>84</v>
      </c>
      <c r="B16" s="63"/>
      <c r="C16" s="65">
        <v>4.3400000000000001E-2</v>
      </c>
    </row>
    <row r="17" spans="1:3" ht="30" x14ac:dyDescent="0.25">
      <c r="A17" s="62" t="s">
        <v>82</v>
      </c>
      <c r="B17" s="63"/>
      <c r="C17" s="65">
        <v>5.0000000000000001E-3</v>
      </c>
    </row>
    <row r="18" spans="1:3" ht="30" x14ac:dyDescent="0.25">
      <c r="A18" s="62" t="s">
        <v>85</v>
      </c>
      <c r="B18" s="63"/>
      <c r="C18" s="65">
        <v>7.0000000000000001E-3</v>
      </c>
    </row>
    <row r="19" spans="1:3" ht="30" x14ac:dyDescent="0.25">
      <c r="A19" s="62" t="s">
        <v>83</v>
      </c>
      <c r="B19" s="63"/>
      <c r="C19" s="65">
        <v>1.5299999999999999E-2</v>
      </c>
    </row>
    <row r="20" spans="1:3" x14ac:dyDescent="0.25">
      <c r="A20" s="62" t="s">
        <v>51</v>
      </c>
      <c r="B20" s="63"/>
      <c r="C20" s="65">
        <f>SUM(C11:C19)</f>
        <v>0.27800000000000002</v>
      </c>
    </row>
    <row r="21" spans="1:3" x14ac:dyDescent="0.25">
      <c r="A21" s="63"/>
      <c r="B21" s="63"/>
      <c r="C21" s="63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workbookViewId="0">
      <selection activeCell="B21" sqref="B21"/>
    </sheetView>
  </sheetViews>
  <sheetFormatPr baseColWidth="10" defaultRowHeight="15" x14ac:dyDescent="0.25"/>
  <cols>
    <col min="1" max="1" width="33.85546875" customWidth="1"/>
  </cols>
  <sheetData>
    <row r="1" spans="1:2" ht="18.75" x14ac:dyDescent="0.3">
      <c r="A1" s="79" t="s">
        <v>147</v>
      </c>
    </row>
    <row r="2" spans="1:2" x14ac:dyDescent="0.25">
      <c r="A2" t="s">
        <v>148</v>
      </c>
      <c r="B2" t="s">
        <v>149</v>
      </c>
    </row>
    <row r="4" spans="1:2" x14ac:dyDescent="0.25">
      <c r="A4" s="4" t="s">
        <v>150</v>
      </c>
      <c r="B4" s="80">
        <v>16.47</v>
      </c>
    </row>
    <row r="5" spans="1:2" x14ac:dyDescent="0.25">
      <c r="A5" s="4" t="s">
        <v>151</v>
      </c>
      <c r="B5" s="80">
        <v>15.22</v>
      </c>
    </row>
    <row r="6" spans="1:2" x14ac:dyDescent="0.25">
      <c r="A6" s="4" t="s">
        <v>152</v>
      </c>
      <c r="B6" s="80">
        <v>14.64</v>
      </c>
    </row>
    <row r="7" spans="1:2" x14ac:dyDescent="0.25">
      <c r="A7" s="4" t="s">
        <v>153</v>
      </c>
      <c r="B7" s="80">
        <v>14.2</v>
      </c>
    </row>
    <row r="8" spans="1:2" x14ac:dyDescent="0.25">
      <c r="A8" s="4" t="s">
        <v>154</v>
      </c>
      <c r="B8" s="80">
        <v>13.82</v>
      </c>
    </row>
    <row r="9" spans="1:2" x14ac:dyDescent="0.25">
      <c r="A9" s="4" t="s">
        <v>155</v>
      </c>
      <c r="B9" s="80">
        <v>12.38</v>
      </c>
    </row>
    <row r="10" spans="1:2" x14ac:dyDescent="0.25">
      <c r="A10" s="4"/>
      <c r="B10" s="80"/>
    </row>
    <row r="11" spans="1:2" x14ac:dyDescent="0.25">
      <c r="A11" s="4" t="s">
        <v>156</v>
      </c>
      <c r="B11" s="80">
        <v>4.29</v>
      </c>
    </row>
    <row r="12" spans="1:2" x14ac:dyDescent="0.25">
      <c r="A12" s="4" t="s">
        <v>157</v>
      </c>
      <c r="B12" s="80">
        <v>5.72</v>
      </c>
    </row>
    <row r="13" spans="1:2" x14ac:dyDescent="0.25">
      <c r="A13" s="4" t="s">
        <v>158</v>
      </c>
      <c r="B13" s="80">
        <v>8.58</v>
      </c>
    </row>
    <row r="14" spans="1:2" x14ac:dyDescent="0.25">
      <c r="A14" s="81" t="s">
        <v>159</v>
      </c>
      <c r="B14" s="82">
        <v>11.44</v>
      </c>
    </row>
    <row r="15" spans="1:2" x14ac:dyDescent="0.25">
      <c r="A15" s="83"/>
      <c r="B15" s="84"/>
    </row>
    <row r="16" spans="1:2" x14ac:dyDescent="0.25">
      <c r="A16" s="4" t="s">
        <v>160</v>
      </c>
      <c r="B16" s="80">
        <v>7.7</v>
      </c>
    </row>
    <row r="17" spans="1:2" x14ac:dyDescent="0.25">
      <c r="A17" s="83"/>
      <c r="B17" s="83"/>
    </row>
    <row r="18" spans="1:2" x14ac:dyDescent="0.25">
      <c r="A18" s="4" t="s">
        <v>163</v>
      </c>
      <c r="B18" s="80">
        <v>11.46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K3</vt:lpstr>
      <vt:lpstr>Umgelegte Lohnnebenkosten</vt:lpstr>
      <vt:lpstr>Andere Lohnbestandteile</vt:lpstr>
      <vt:lpstr>Kalkulierte Mannschaft</vt:lpstr>
      <vt:lpstr>Aufzahlung für Mehrarbeit</vt:lpstr>
      <vt:lpstr>KV-Stundenlöhne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Stopper, Mag. Sonja</cp:lastModifiedBy>
  <dcterms:created xsi:type="dcterms:W3CDTF">2015-09-15T08:30:26Z</dcterms:created>
  <dcterms:modified xsi:type="dcterms:W3CDTF">2020-12-09T16:51:31Z</dcterms:modified>
</cp:coreProperties>
</file>