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U:\Lektorat M I\Berufsschule\AWL\LWO\AWL_LWO_2021\"/>
    </mc:Choice>
  </mc:AlternateContent>
  <xr:revisionPtr revIDLastSave="0" documentId="8_{0DDCEC91-5453-46D4-867F-D71E83730A29}" xr6:coauthVersionLast="45" xr6:coauthVersionMax="45" xr10:uidLastSave="{00000000-0000-0000-0000-000000000000}"/>
  <bookViews>
    <workbookView xWindow="-120" yWindow="-120" windowWidth="25440" windowHeight="15390" firstSheet="3" activeTab="5" xr2:uid="{00000000-000D-0000-FFFF-FFFF00000000}"/>
  </bookViews>
  <sheets>
    <sheet name="K3" sheetId="1" r:id="rId1"/>
    <sheet name="KV-Lohntabelle" sheetId="6" r:id="rId2"/>
    <sheet name="Umgelegte Lohnnebenkosten" sheetId="5" r:id="rId3"/>
    <sheet name="Andere Lohnbestandteile" sheetId="4" r:id="rId4"/>
    <sheet name="Kalkulierte Mannschaft" sheetId="3" r:id="rId5"/>
    <sheet name="Aufzahlung für Mehrarbeit" sheetId="2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E12" i="3" l="1"/>
  <c r="E9" i="3"/>
  <c r="I8" i="1" s="1"/>
  <c r="E8" i="3"/>
  <c r="H8" i="1" s="1"/>
  <c r="E7" i="3"/>
  <c r="G8" i="1" s="1"/>
  <c r="E6" i="3"/>
  <c r="F8" i="1" s="1"/>
  <c r="E5" i="3"/>
  <c r="E8" i="1" s="1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3" i="5"/>
  <c r="K9" i="1"/>
  <c r="G5" i="2"/>
  <c r="G7" i="2" s="1"/>
  <c r="B7" i="2"/>
  <c r="F16" i="1" l="1"/>
  <c r="G8" i="2"/>
  <c r="F22" i="1"/>
  <c r="C35" i="5"/>
  <c r="E23" i="5"/>
  <c r="D23" i="5"/>
  <c r="C23" i="5"/>
  <c r="F23" i="5" s="1"/>
  <c r="F21" i="1" s="1"/>
  <c r="C21" i="2"/>
  <c r="F20" i="1" s="1"/>
  <c r="G4" i="4"/>
  <c r="H12" i="3"/>
  <c r="I12" i="3" s="1"/>
  <c r="F12" i="3"/>
  <c r="D11" i="3"/>
  <c r="C11" i="3"/>
  <c r="H6" i="3"/>
  <c r="I6" i="3" s="1"/>
  <c r="H7" i="3"/>
  <c r="I7" i="3" s="1"/>
  <c r="H8" i="3"/>
  <c r="I8" i="3" s="1"/>
  <c r="H9" i="3"/>
  <c r="I9" i="3" s="1"/>
  <c r="H5" i="3"/>
  <c r="F6" i="3"/>
  <c r="F7" i="3"/>
  <c r="F8" i="3"/>
  <c r="F9" i="3"/>
  <c r="I5" i="3"/>
  <c r="F5" i="3"/>
  <c r="G11" i="1"/>
  <c r="F5" i="2" s="1"/>
  <c r="H5" i="2" s="1"/>
  <c r="H18" i="3" l="1"/>
  <c r="G13" i="1" s="1"/>
  <c r="C24" i="5"/>
  <c r="I11" i="3"/>
  <c r="I14" i="3" s="1"/>
  <c r="F11" i="3"/>
  <c r="H17" i="3" s="1"/>
  <c r="G18" i="3" s="1"/>
  <c r="F13" i="1" s="1"/>
  <c r="F14" i="3" l="1"/>
  <c r="H19" i="3"/>
  <c r="G15" i="1" s="1"/>
  <c r="B5" i="4"/>
  <c r="G5" i="4" s="1"/>
  <c r="G6" i="4" s="1"/>
  <c r="H6" i="2"/>
  <c r="H7" i="2" s="1"/>
  <c r="F7" i="2" s="1"/>
  <c r="G19" i="3" l="1"/>
  <c r="F15" i="1" s="1"/>
  <c r="F18" i="1" s="1"/>
  <c r="G18" i="1" s="1"/>
  <c r="G7" i="4"/>
  <c r="G19" i="1" s="1"/>
  <c r="F19" i="1" s="1"/>
  <c r="G16" i="1"/>
  <c r="G20" i="1" l="1"/>
  <c r="G22" i="1"/>
  <c r="D24" i="5"/>
  <c r="E24" i="5" s="1"/>
  <c r="E25" i="5" s="1"/>
  <c r="G21" i="1" l="1"/>
  <c r="G23" i="1" s="1"/>
  <c r="F23" i="1"/>
  <c r="G24" i="1" l="1"/>
  <c r="G25" i="1" s="1"/>
</calcChain>
</file>

<file path=xl/sharedStrings.xml><?xml version="1.0" encoding="utf-8"?>
<sst xmlns="http://schemas.openxmlformats.org/spreadsheetml/2006/main" count="226" uniqueCount="195">
  <si>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</si>
  <si>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</si>
  <si>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</si>
  <si>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</si>
  <si>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</si>
  <si>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</si>
  <si>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</si>
  <si>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</si>
  <si>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</si>
  <si>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</si>
  <si>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IV</t>
  </si>
  <si>
    <t>KV-Lohn</t>
  </si>
  <si>
    <t>Lehrling</t>
  </si>
  <si>
    <t>Prozent</t>
  </si>
  <si>
    <t>Anteil in %</t>
  </si>
  <si>
    <t>KV-Mittellohn</t>
  </si>
  <si>
    <t>Bauprojekt</t>
  </si>
  <si>
    <t xml:space="preserve">Angebot Nr. </t>
  </si>
  <si>
    <t>Wochenar-beitszeit</t>
  </si>
  <si>
    <t>B Umlage</t>
  </si>
  <si>
    <t>C Zulage</t>
  </si>
  <si>
    <t>gemäß KV</t>
  </si>
  <si>
    <t>D Mehrlohn</t>
  </si>
  <si>
    <t>überkollektiv</t>
  </si>
  <si>
    <t>(von A+B)</t>
  </si>
  <si>
    <t>E Aufzahlung</t>
  </si>
  <si>
    <t>für Mehrarbeit</t>
  </si>
  <si>
    <t>F Aufzahlung</t>
  </si>
  <si>
    <t>für Erschwernis</t>
  </si>
  <si>
    <t>= Mittellohn</t>
  </si>
  <si>
    <t>Regielohn</t>
  </si>
  <si>
    <t xml:space="preserve">39 Stunden + 1 Überstunde </t>
  </si>
  <si>
    <t>40 Std.</t>
  </si>
  <si>
    <t>pro Stunde</t>
  </si>
  <si>
    <t>X</t>
  </si>
  <si>
    <t>II a</t>
  </si>
  <si>
    <t>II b</t>
  </si>
  <si>
    <t>Aufzahlung für Mehrarbeit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</si>
  <si>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</si>
  <si>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</si>
  <si>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</si>
  <si>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</si>
  <si>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</si>
  <si>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</si>
  <si>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</si>
  <si>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Überstundenzuschlag %</t>
  </si>
  <si>
    <t>Kalkulierte Mannschaft</t>
  </si>
  <si>
    <t>KV-Gruppe</t>
  </si>
  <si>
    <t>Bezeichnung</t>
  </si>
  <si>
    <t>%</t>
  </si>
  <si>
    <t>Stundenlohn</t>
  </si>
  <si>
    <t>Summe</t>
  </si>
  <si>
    <t>Über KV-Lohn</t>
  </si>
  <si>
    <t>Über KV je Stunde</t>
  </si>
  <si>
    <t>Über KV Betrag</t>
  </si>
  <si>
    <t>Facharbeiter</t>
  </si>
  <si>
    <t>Über KV-Lohn %</t>
  </si>
  <si>
    <t>Angelernt</t>
  </si>
  <si>
    <t>Helfer</t>
  </si>
  <si>
    <t>1. Lehrjahr</t>
  </si>
  <si>
    <t>Lohn produktives Personal</t>
  </si>
  <si>
    <t xml:space="preserve">L </t>
  </si>
  <si>
    <t>Vizepolier</t>
  </si>
  <si>
    <t xml:space="preserve"> </t>
  </si>
  <si>
    <t>Betrag</t>
  </si>
  <si>
    <t xml:space="preserve">pro Std. </t>
  </si>
  <si>
    <t>Umlage unproduktives Personal</t>
  </si>
  <si>
    <t>Andere Lohnbestandteile</t>
  </si>
  <si>
    <t>Taggeld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</si>
  <si>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</si>
  <si>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</si>
  <si>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</si>
  <si>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</si>
  <si>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</si>
  <si>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</si>
  <si>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</si>
  <si>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Zuschlag für unproduktives Personal</t>
  </si>
  <si>
    <t>pro produktiver Stunde</t>
  </si>
  <si>
    <t>geschätzt</t>
  </si>
  <si>
    <t>Direkte Lohnnebenkosten</t>
  </si>
  <si>
    <t>Arbeitslosenversicherung</t>
  </si>
  <si>
    <t>Insolvententgeltsicherung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</si>
  <si>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</si>
  <si>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</si>
  <si>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</si>
  <si>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</si>
  <si>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</si>
  <si>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</si>
  <si>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</si>
  <si>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</si>
  <si>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</si>
  <si>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</si>
  <si>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Hilfsblatt 3 G7</t>
  </si>
  <si>
    <t>Tabellenbezug</t>
  </si>
  <si>
    <t>Umgelegte Lohnnebenkosten</t>
  </si>
  <si>
    <t>Bezahlte Feiertage</t>
  </si>
  <si>
    <t>Zuschlag Weihnachtsfeiertage</t>
  </si>
  <si>
    <t>Kosten der Weihnachtsfeiertage</t>
  </si>
  <si>
    <t>Refundierung BUAK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</si>
  <si>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</si>
  <si>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</si>
  <si>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</si>
  <si>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</si>
  <si>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</si>
  <si>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</si>
  <si>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</si>
  <si>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</si>
  <si>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Schlechtwetterentschädigung</t>
  </si>
  <si>
    <t>Ausfallzeiten Betriebsräte</t>
  </si>
  <si>
    <t>Betriebsversammlung</t>
  </si>
  <si>
    <t>Abfertigung</t>
  </si>
  <si>
    <t>Pflegefreistellung</t>
  </si>
  <si>
    <t>Kommunalsteuer f.Ausfalltage</t>
  </si>
  <si>
    <t>Zwischenbetriebliche Ausbildung</t>
  </si>
  <si>
    <t>Kündigungsfristen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</si>
  <si>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</si>
  <si>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</si>
  <si>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</si>
  <si>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</si>
  <si>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</si>
  <si>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</si>
  <si>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</si>
  <si>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unproduktive Stunden</t>
  </si>
  <si>
    <t>Mittlerer KV-Loh:Mittellohn</t>
  </si>
  <si>
    <t>Andere Lohn-gebundene Kosten</t>
  </si>
  <si>
    <t>Kommunalsteuer u.a.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</si>
  <si>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</si>
  <si>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</si>
  <si>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</si>
  <si>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</si>
  <si>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</si>
  <si>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</si>
  <si>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</si>
  <si>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Hilfsblatt 4 C34</t>
  </si>
  <si>
    <t>Mittellohnberechnung</t>
  </si>
  <si>
    <t>mit gesamten Nebenkosten</t>
  </si>
  <si>
    <t>Verrechnete Kosten Pro Arbeitsstunde</t>
  </si>
  <si>
    <t>von Lohnkosten</t>
  </si>
  <si>
    <t>Übertrag in Tabelle K3</t>
  </si>
  <si>
    <t>G11</t>
  </si>
  <si>
    <t>G 12</t>
  </si>
  <si>
    <t>G15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</si>
  <si>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</si>
  <si>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</si>
  <si>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</si>
  <si>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</si>
  <si>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</si>
  <si>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</si>
  <si>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Hilfsblatt 1 G19</t>
  </si>
  <si>
    <t>Anton Bleuel</t>
  </si>
  <si>
    <t>Ü-Summe in Prozent</t>
  </si>
  <si>
    <t>von Mehrarbeit</t>
  </si>
  <si>
    <t>gesamt</t>
  </si>
  <si>
    <t>Hilfsblatt 2</t>
  </si>
  <si>
    <t>Übertrag in K3</t>
  </si>
  <si>
    <t>Hilfsblatt 1</t>
  </si>
  <si>
    <t>Lohn gesamtes Personal</t>
  </si>
  <si>
    <t>Hilfsblatt 7</t>
  </si>
  <si>
    <t>Hilfsblatt 8</t>
  </si>
  <si>
    <t>Hilfsblatt 4</t>
  </si>
  <si>
    <t>Hilfsblatt 3</t>
  </si>
  <si>
    <t xml:space="preserve"> in €</t>
  </si>
  <si>
    <t>Hilfsblatt 8 C21</t>
  </si>
  <si>
    <t>Hilfsblatt 1 G18</t>
  </si>
  <si>
    <t>Hilfsblatt 2 G8</t>
  </si>
  <si>
    <t>Umgelegte Lohnnebenk.</t>
  </si>
  <si>
    <t>Hilfsblatt 7 F23</t>
  </si>
  <si>
    <t>Ernstbau GesmbH</t>
  </si>
  <si>
    <t>3397 Straßenhausen</t>
  </si>
  <si>
    <t>111/2019</t>
  </si>
  <si>
    <t>I. Vizepolier</t>
  </si>
  <si>
    <t>II. Facharbeiter</t>
  </si>
  <si>
    <t>a)</t>
  </si>
  <si>
    <t>b)</t>
  </si>
  <si>
    <t>III. Angelernte Bauarbeiter</t>
  </si>
  <si>
    <t>c)</t>
  </si>
  <si>
    <t>d)</t>
  </si>
  <si>
    <t>e)</t>
  </si>
  <si>
    <t>IV. Bauhilfsarbeiter</t>
  </si>
  <si>
    <t>V. Sonstiges Hilfspersonal</t>
  </si>
  <si>
    <t>VI. Lehrlinge</t>
  </si>
  <si>
    <t>VII. Praktikanten</t>
  </si>
  <si>
    <t>Lenkstunde </t>
  </si>
  <si>
    <t>(§ 8 Z 1b)</t>
  </si>
  <si>
    <t>Dienstreisevergütungen</t>
  </si>
  <si>
    <t>Taggeld § 9 Z 4 lit a</t>
  </si>
  <si>
    <t>je Tag</t>
  </si>
  <si>
    <t>Taggeld § 9 Z 4 lit b</t>
  </si>
  <si>
    <t>Taggeld § 9 Z 5, 5a und 6</t>
  </si>
  <si>
    <t>Übernachtungsgeld</t>
  </si>
  <si>
    <t>je Nächtigung</t>
  </si>
  <si>
    <t>Monatslohn</t>
  </si>
  <si>
    <t>Krankengeld</t>
  </si>
  <si>
    <t>VPI 2019</t>
  </si>
  <si>
    <t>Lohntabelle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</si>
</sst>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  <numFmt numFmtId="167" formatCode="_-[$€-C07]\ * #,##0.00_-;\-[$€-C07]\ * #,##0.00_-;_-[$€-C07]\ * &quot;-&quot;??_-;_-@_-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3"/>
      <color rgb="FF304C59"/>
      <name val="Arial"/>
      <family val="2"/>
    </font>
    <font>
      <sz val="13"/>
      <color rgb="FF304C5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2938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0" fontId="0" fillId="0" borderId="1" xfId="0" applyBorder="1" applyAlignment="1">
      <alignment horizontal="centerContinuous" wrapText="1"/>
    </xf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64" fontId="2" fillId="3" borderId="1" xfId="0" applyNumberFormat="1" applyFont="1" applyFill="1" applyBorder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10" fontId="2" fillId="0" borderId="1" xfId="0" applyNumberFormat="1" applyFont="1" applyBorder="1"/>
    <xf numFmtId="0" fontId="2" fillId="7" borderId="1" xfId="0" applyFont="1" applyFill="1" applyBorder="1"/>
    <xf numFmtId="165" fontId="2" fillId="7" borderId="1" xfId="0" applyNumberFormat="1" applyFont="1" applyFill="1" applyBorder="1"/>
    <xf numFmtId="2" fontId="0" fillId="9" borderId="1" xfId="0" applyNumberForma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49" fontId="0" fillId="12" borderId="1" xfId="0" applyNumberFormat="1" applyFill="1" applyBorder="1" applyAlignment="1">
      <alignment wrapText="1"/>
    </xf>
    <xf numFmtId="0" fontId="0" fillId="12" borderId="1" xfId="0" applyFill="1" applyBorder="1"/>
    <xf numFmtId="9" fontId="0" fillId="12" borderId="1" xfId="0" applyNumberFormat="1" applyFill="1" applyBorder="1"/>
    <xf numFmtId="10" fontId="0" fillId="12" borderId="1" xfId="0" applyNumberFormat="1" applyFill="1" applyBorder="1"/>
    <xf numFmtId="49" fontId="3" fillId="11" borderId="1" xfId="0" applyNumberFormat="1" applyFont="1" applyFill="1" applyBorder="1" applyAlignment="1">
      <alignment wrapText="1"/>
    </xf>
    <xf numFmtId="49" fontId="0" fillId="11" borderId="1" xfId="0" applyNumberFormat="1" applyFill="1" applyBorder="1" applyAlignment="1">
      <alignment wrapText="1"/>
    </xf>
    <xf numFmtId="0" fontId="0" fillId="11" borderId="1" xfId="0" applyFill="1" applyBorder="1"/>
    <xf numFmtId="10" fontId="0" fillId="11" borderId="1" xfId="2" applyNumberFormat="1" applyFont="1" applyFill="1" applyBorder="1"/>
    <xf numFmtId="0" fontId="0" fillId="0" borderId="0" xfId="0" applyAlignment="1">
      <alignment wrapText="1"/>
    </xf>
    <xf numFmtId="0" fontId="0" fillId="2" borderId="1" xfId="0" applyFill="1" applyBorder="1"/>
    <xf numFmtId="44" fontId="0" fillId="11" borderId="1" xfId="0" applyNumberFormat="1" applyFill="1" applyBorder="1"/>
    <xf numFmtId="9" fontId="0" fillId="11" borderId="1" xfId="2" applyFont="1" applyFill="1" applyBorder="1"/>
    <xf numFmtId="0" fontId="0" fillId="0" borderId="0" xfId="0" applyFill="1"/>
    <xf numFmtId="49" fontId="0" fillId="0" borderId="1" xfId="0" applyNumberFormat="1" applyFill="1" applyBorder="1" applyAlignment="1">
      <alignment wrapText="1"/>
    </xf>
    <xf numFmtId="0" fontId="0" fillId="0" borderId="1" xfId="0" applyFill="1" applyBorder="1"/>
    <xf numFmtId="44" fontId="0" fillId="0" borderId="1" xfId="1" applyFont="1" applyFill="1" applyBorder="1"/>
    <xf numFmtId="167" fontId="0" fillId="0" borderId="1" xfId="0" applyNumberFormat="1" applyBorder="1"/>
    <xf numFmtId="10" fontId="0" fillId="0" borderId="0" xfId="0" applyNumberFormat="1"/>
    <xf numFmtId="10" fontId="0" fillId="13" borderId="0" xfId="0" applyNumberFormat="1" applyFill="1"/>
    <xf numFmtId="166" fontId="2" fillId="14" borderId="0" xfId="0" applyNumberFormat="1" applyFont="1" applyFill="1"/>
    <xf numFmtId="0" fontId="0" fillId="11" borderId="6" xfId="0" applyFill="1" applyBorder="1"/>
    <xf numFmtId="0" fontId="0" fillId="14" borderId="0" xfId="0" applyFill="1" applyBorder="1"/>
    <xf numFmtId="0" fontId="0" fillId="13" borderId="0" xfId="0" applyFill="1"/>
    <xf numFmtId="10" fontId="0" fillId="15" borderId="1" xfId="0" applyNumberFormat="1" applyFill="1" applyBorder="1"/>
    <xf numFmtId="0" fontId="6" fillId="16" borderId="7" xfId="0" applyFont="1" applyFill="1" applyBorder="1" applyAlignment="1">
      <alignment vertical="top" wrapText="1"/>
    </xf>
    <xf numFmtId="0" fontId="5" fillId="16" borderId="7" xfId="0" applyFont="1" applyFill="1" applyBorder="1" applyAlignment="1">
      <alignment vertical="top" wrapText="1"/>
    </xf>
    <xf numFmtId="0" fontId="6" fillId="16" borderId="8" xfId="0" applyFont="1" applyFill="1" applyBorder="1" applyAlignment="1">
      <alignment vertical="top" wrapText="1"/>
    </xf>
    <xf numFmtId="0" fontId="6" fillId="16" borderId="9" xfId="0" applyFont="1" applyFill="1" applyBorder="1" applyAlignment="1">
      <alignment vertical="top" wrapText="1"/>
    </xf>
    <xf numFmtId="0" fontId="5" fillId="16" borderId="8" xfId="0" applyFont="1" applyFill="1" applyBorder="1" applyAlignment="1">
      <alignment vertical="top" wrapText="1"/>
    </xf>
    <xf numFmtId="10" fontId="5" fillId="16" borderId="7" xfId="0" applyNumberFormat="1" applyFont="1" applyFill="1" applyBorder="1" applyAlignment="1">
      <alignment vertical="top" wrapText="1"/>
    </xf>
    <xf numFmtId="0" fontId="5" fillId="16" borderId="1" xfId="0" applyFont="1" applyFill="1" applyBorder="1" applyAlignment="1">
      <alignment vertical="top" wrapText="1"/>
    </xf>
    <xf numFmtId="0" fontId="6" fillId="16" borderId="1" xfId="0" applyFont="1" applyFill="1" applyBorder="1" applyAlignment="1">
      <alignment vertical="top" wrapText="1"/>
    </xf>
    <xf numFmtId="0" fontId="0" fillId="13" borderId="1" xfId="0" applyFill="1" applyBorder="1"/>
    <xf numFmtId="0" fontId="6" fillId="16" borderId="10" xfId="0" applyFont="1" applyFill="1" applyBorder="1" applyAlignment="1">
      <alignment horizontal="left" wrapText="1"/>
    </xf>
    <xf numFmtId="0" fontId="6" fillId="16" borderId="7" xfId="0" applyFont="1" applyFill="1" applyBorder="1" applyAlignment="1">
      <alignment vertical="top" wrapText="1"/>
    </xf>
    <xf numFmtId="0" fontId="6" fillId="16" borderId="0" xfId="0" applyFont="1" applyFill="1" applyBorder="1" applyAlignment="1">
      <alignment vertical="top" wrapText="1"/>
    </xf>
    <xf numFmtId="0" fontId="6" fillId="16" borderId="9" xfId="0" applyFont="1" applyFill="1" applyBorder="1" applyAlignment="1">
      <alignment vertical="top" wrapText="1"/>
    </xf>
    <xf numFmtId="0" fontId="5" fillId="16" borderId="8" xfId="0" applyFont="1" applyFill="1" applyBorder="1" applyAlignment="1">
      <alignment vertical="top" wrapText="1"/>
    </xf>
    <xf numFmtId="0" fontId="5" fillId="16" borderId="9" xfId="0" applyFont="1" applyFill="1" applyBorder="1" applyAlignment="1">
      <alignment vertical="top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activeCell="I9" sqref="I9"/>
    </sheetView>
  </sheetViews>
  <sheetFormatPr baseColWidth="10" defaultRowHeight="15" x14ac:dyDescent="0.25"/>
  <cols>
    <col min="1" max="1" width="13.140625" style="3" customWidth="1"/>
    <col min="2" max="2" width="14.7109375" style="3" customWidth="1"/>
    <col min="3" max="3" width="14.5703125" customWidth="1"/>
    <col min="4" max="4" width="7.42578125" customWidth="1"/>
  </cols>
  <sheetData>
    <row r="1" spans="1:11" ht="21" x14ac:dyDescent="0.35">
      <c r="A1" s="39" t="s">
        <v>134</v>
      </c>
      <c r="B1" s="39"/>
      <c r="E1" t="s">
        <v>0</v>
      </c>
      <c r="F1" s="2" t="s">
        <v>1</v>
      </c>
    </row>
    <row r="2" spans="1:11" ht="30" x14ac:dyDescent="0.25">
      <c r="A2" s="3" t="s">
        <v>167</v>
      </c>
      <c r="B2" s="3" t="s">
        <v>168</v>
      </c>
      <c r="E2" t="s">
        <v>2</v>
      </c>
      <c r="F2" s="1">
        <v>44160</v>
      </c>
      <c r="G2" t="s">
        <v>3</v>
      </c>
    </row>
    <row r="3" spans="1:11" x14ac:dyDescent="0.25">
      <c r="A3" s="29" t="s">
        <v>16</v>
      </c>
      <c r="B3" s="29"/>
      <c r="C3" s="70" t="s">
        <v>149</v>
      </c>
      <c r="D3" s="30"/>
      <c r="E3" s="30" t="s">
        <v>4</v>
      </c>
      <c r="F3" s="31" t="s">
        <v>34</v>
      </c>
      <c r="G3" s="30"/>
      <c r="H3" s="30"/>
      <c r="I3" s="32"/>
    </row>
    <row r="4" spans="1:11" x14ac:dyDescent="0.25">
      <c r="A4" s="29" t="s">
        <v>17</v>
      </c>
      <c r="B4" s="29"/>
      <c r="C4" s="30" t="s">
        <v>169</v>
      </c>
      <c r="D4" s="30"/>
      <c r="E4" s="30" t="s">
        <v>5</v>
      </c>
      <c r="F4" s="31">
        <v>0</v>
      </c>
      <c r="G4" s="30"/>
      <c r="H4" s="30" t="s">
        <v>6</v>
      </c>
      <c r="I4" s="32"/>
    </row>
    <row r="5" spans="1:11" x14ac:dyDescent="0.25">
      <c r="A5" s="33"/>
      <c r="B5" s="33"/>
      <c r="C5" s="32"/>
      <c r="D5" s="32"/>
      <c r="E5" s="32"/>
      <c r="F5" s="32"/>
      <c r="G5" s="32"/>
      <c r="H5" s="32"/>
      <c r="I5" s="32"/>
    </row>
    <row r="6" spans="1:11" x14ac:dyDescent="0.25">
      <c r="A6" s="34" t="s">
        <v>9</v>
      </c>
      <c r="B6" s="34"/>
      <c r="C6" s="32">
        <v>10</v>
      </c>
      <c r="D6" s="32"/>
      <c r="E6" s="35" t="s">
        <v>7</v>
      </c>
      <c r="F6" s="32"/>
      <c r="G6" s="32"/>
      <c r="H6" s="36">
        <v>43952</v>
      </c>
      <c r="I6" s="32"/>
    </row>
    <row r="7" spans="1:11" ht="30" x14ac:dyDescent="0.25">
      <c r="A7" s="29" t="s">
        <v>18</v>
      </c>
      <c r="B7" s="29"/>
      <c r="C7" s="29" t="s">
        <v>31</v>
      </c>
      <c r="D7" s="37" t="s">
        <v>32</v>
      </c>
      <c r="E7" s="31" t="s">
        <v>35</v>
      </c>
      <c r="F7" s="31" t="s">
        <v>36</v>
      </c>
      <c r="G7" s="31" t="s">
        <v>35</v>
      </c>
      <c r="H7" s="31" t="s">
        <v>10</v>
      </c>
      <c r="I7" s="30" t="s">
        <v>12</v>
      </c>
    </row>
    <row r="8" spans="1:11" x14ac:dyDescent="0.25">
      <c r="A8" s="29"/>
      <c r="B8" s="29"/>
      <c r="C8" s="30" t="s">
        <v>11</v>
      </c>
      <c r="D8" s="30"/>
      <c r="E8" s="30">
        <f>'Kalkulierte Mannschaft'!E5</f>
        <v>16.53</v>
      </c>
      <c r="F8" s="30">
        <f>'Kalkulierte Mannschaft'!E6</f>
        <v>15.05</v>
      </c>
      <c r="G8" s="30">
        <f>'Kalkulierte Mannschaft'!E7</f>
        <v>14.7</v>
      </c>
      <c r="H8" s="30">
        <f>'Kalkulierte Mannschaft'!E8</f>
        <v>12.82</v>
      </c>
      <c r="I8" s="30">
        <f>'Kalkulierte Mannschaft'!E9</f>
        <v>6.02</v>
      </c>
    </row>
    <row r="9" spans="1:11" x14ac:dyDescent="0.25">
      <c r="A9" s="29"/>
      <c r="B9" s="29"/>
      <c r="C9" s="30" t="s">
        <v>14</v>
      </c>
      <c r="D9" s="30"/>
      <c r="E9" s="38">
        <v>0.1</v>
      </c>
      <c r="F9" s="38">
        <v>0.2</v>
      </c>
      <c r="G9" s="38">
        <v>0.3</v>
      </c>
      <c r="H9" s="38">
        <v>0.3</v>
      </c>
      <c r="I9" s="38">
        <v>0.1</v>
      </c>
      <c r="K9">
        <f>E8+F8*2+G8*3+H8*3+I8</f>
        <v>135.21</v>
      </c>
    </row>
    <row r="11" spans="1:11" x14ac:dyDescent="0.25">
      <c r="E11" s="17" t="s">
        <v>30</v>
      </c>
      <c r="F11" s="8">
        <v>1</v>
      </c>
      <c r="G11" s="60">
        <f>(E8*1+F8*2+G8*3+H8*3+I8*1)/10</f>
        <v>13.521000000000001</v>
      </c>
    </row>
    <row r="12" spans="1:11" x14ac:dyDescent="0.25">
      <c r="A12" s="18" t="s">
        <v>121</v>
      </c>
      <c r="B12" s="19" t="s">
        <v>120</v>
      </c>
      <c r="C12" s="18" t="s">
        <v>93</v>
      </c>
      <c r="D12" s="19"/>
      <c r="E12" s="20"/>
      <c r="F12" s="20"/>
      <c r="G12" s="20"/>
    </row>
    <row r="13" spans="1:11" ht="30" x14ac:dyDescent="0.25">
      <c r="A13" s="21" t="s">
        <v>19</v>
      </c>
      <c r="B13" s="22" t="s">
        <v>122</v>
      </c>
      <c r="C13" s="21" t="s">
        <v>163</v>
      </c>
      <c r="D13" s="19"/>
      <c r="E13" s="23"/>
      <c r="F13" s="23">
        <f>'Kalkulierte Mannschaft'!G18</f>
        <v>0.12565638636195545</v>
      </c>
      <c r="G13" s="24">
        <f>'Kalkulierte Mannschaft'!H18</f>
        <v>1.6989999999999998</v>
      </c>
    </row>
    <row r="14" spans="1:11" x14ac:dyDescent="0.25">
      <c r="A14" s="21" t="s">
        <v>20</v>
      </c>
      <c r="B14" s="19" t="s">
        <v>21</v>
      </c>
      <c r="C14" s="21"/>
      <c r="D14" s="19"/>
      <c r="E14" s="19"/>
      <c r="F14" s="23"/>
      <c r="G14" s="24"/>
    </row>
    <row r="15" spans="1:11" x14ac:dyDescent="0.25">
      <c r="A15" s="21" t="s">
        <v>22</v>
      </c>
      <c r="B15" s="19" t="s">
        <v>23</v>
      </c>
      <c r="C15" s="21" t="s">
        <v>148</v>
      </c>
      <c r="D15" s="19"/>
      <c r="E15" s="19" t="s">
        <v>24</v>
      </c>
      <c r="F15" s="23">
        <f>'Kalkulierte Mannschaft'!G19</f>
        <v>7.9605533916208795E-2</v>
      </c>
      <c r="G15" s="24">
        <f>'Kalkulierte Mannschaft'!H19</f>
        <v>1.0763464240810592</v>
      </c>
    </row>
    <row r="16" spans="1:11" x14ac:dyDescent="0.25">
      <c r="A16" s="21" t="s">
        <v>25</v>
      </c>
      <c r="B16" s="19" t="s">
        <v>26</v>
      </c>
      <c r="C16" s="21" t="s">
        <v>164</v>
      </c>
      <c r="D16" s="19"/>
      <c r="E16" s="19" t="s">
        <v>24</v>
      </c>
      <c r="F16" s="25">
        <f>'Aufzahlung für Mehrarbeit'!G7</f>
        <v>6.8181818181818177E-2</v>
      </c>
      <c r="G16" s="24">
        <f>'Aufzahlung für Mehrarbeit'!H7/40</f>
        <v>0.1797678409090909</v>
      </c>
    </row>
    <row r="17" spans="1:7" x14ac:dyDescent="0.25">
      <c r="A17" s="21" t="s">
        <v>27</v>
      </c>
      <c r="B17" s="19" t="s">
        <v>28</v>
      </c>
      <c r="C17" s="21" t="s">
        <v>78</v>
      </c>
      <c r="D17" s="19"/>
      <c r="E17" s="19" t="s">
        <v>24</v>
      </c>
      <c r="F17" s="23">
        <v>5.5199999999999999E-2</v>
      </c>
      <c r="G17" s="24">
        <v>1.1100000000000001</v>
      </c>
    </row>
    <row r="18" spans="1:7" x14ac:dyDescent="0.25">
      <c r="A18" s="18" t="s">
        <v>29</v>
      </c>
      <c r="B18" s="19" t="s">
        <v>33</v>
      </c>
      <c r="C18" s="18"/>
      <c r="D18" s="19"/>
      <c r="E18" s="19"/>
      <c r="F18" s="23">
        <f>SUM(F11:F17)</f>
        <v>1.3286437384599823</v>
      </c>
      <c r="G18" s="26">
        <f>G11*F18</f>
        <v>17.964591987717423</v>
      </c>
    </row>
    <row r="19" spans="1:7" ht="30" x14ac:dyDescent="0.25">
      <c r="A19" s="21" t="s">
        <v>119</v>
      </c>
      <c r="B19" s="19" t="s">
        <v>68</v>
      </c>
      <c r="C19" s="21" t="s">
        <v>92</v>
      </c>
      <c r="D19" s="19"/>
      <c r="E19" s="19"/>
      <c r="F19" s="27">
        <f>G19/G11</f>
        <v>0.16555885088964489</v>
      </c>
      <c r="G19" s="24">
        <f>'Andere Lohnbestandteile'!G7</f>
        <v>2.2385212228788887</v>
      </c>
    </row>
    <row r="20" spans="1:7" ht="30" x14ac:dyDescent="0.25">
      <c r="A20" s="21" t="s">
        <v>91</v>
      </c>
      <c r="B20" s="21" t="s">
        <v>90</v>
      </c>
      <c r="C20" s="21" t="s">
        <v>162</v>
      </c>
      <c r="D20" s="19"/>
      <c r="E20" s="19"/>
      <c r="F20" s="23">
        <f>'Aufzahlung für Mehrarbeit'!C21</f>
        <v>0.28060000000000002</v>
      </c>
      <c r="G20" s="28">
        <f>G18*F20</f>
        <v>5.0408645117535089</v>
      </c>
    </row>
    <row r="21" spans="1:7" ht="30" x14ac:dyDescent="0.25">
      <c r="A21" s="21" t="s">
        <v>165</v>
      </c>
      <c r="B21" s="21" t="s">
        <v>118</v>
      </c>
      <c r="C21" s="21" t="s">
        <v>166</v>
      </c>
      <c r="D21" s="19"/>
      <c r="E21" s="19"/>
      <c r="F21" s="23">
        <f>'Umgelegte Lohnnebenkosten'!F23</f>
        <v>0.88600000000000012</v>
      </c>
      <c r="G21" s="28">
        <f>G18*F21</f>
        <v>15.916628501117639</v>
      </c>
    </row>
    <row r="22" spans="1:7" ht="45" x14ac:dyDescent="0.25">
      <c r="A22" s="21" t="s">
        <v>124</v>
      </c>
      <c r="B22" s="21" t="s">
        <v>125</v>
      </c>
      <c r="C22" s="21" t="s">
        <v>133</v>
      </c>
      <c r="D22" s="19"/>
      <c r="E22" s="19"/>
      <c r="F22" s="23">
        <f>'Umgelegte Lohnnebenkosten'!C35</f>
        <v>0.1391</v>
      </c>
      <c r="G22" s="28">
        <f>G18*F22</f>
        <v>2.4988747454914937</v>
      </c>
    </row>
    <row r="23" spans="1:7" ht="30" x14ac:dyDescent="0.25">
      <c r="A23" s="50" t="s">
        <v>8</v>
      </c>
      <c r="B23" s="6" t="s">
        <v>135</v>
      </c>
      <c r="C23" s="4"/>
      <c r="D23" s="4"/>
      <c r="E23" s="4"/>
      <c r="F23" s="51">
        <f>SUM(F18:F22)</f>
        <v>2.7999025893496272</v>
      </c>
      <c r="G23" s="52">
        <f>SUM(G18:G22)</f>
        <v>43.659480968958945</v>
      </c>
    </row>
    <row r="24" spans="1:7" ht="30" x14ac:dyDescent="0.25">
      <c r="A24" s="56" t="s">
        <v>143</v>
      </c>
      <c r="B24" s="56" t="s">
        <v>144</v>
      </c>
      <c r="C24" s="57" t="s">
        <v>142</v>
      </c>
      <c r="D24" s="4"/>
      <c r="E24" s="4"/>
      <c r="F24" s="8">
        <v>0.26400000000000001</v>
      </c>
      <c r="G24" s="16">
        <f>G23*F24</f>
        <v>11.526102975805163</v>
      </c>
    </row>
    <row r="25" spans="1:7" ht="15.75" x14ac:dyDescent="0.25">
      <c r="A25" s="58" t="s">
        <v>136</v>
      </c>
      <c r="B25" s="59"/>
      <c r="C25" s="55"/>
      <c r="D25" s="55"/>
      <c r="E25" s="53"/>
      <c r="F25" s="53"/>
      <c r="G25" s="54">
        <f>G23+G24</f>
        <v>55.185583944764105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opLeftCell="A7" workbookViewId="0">
      <selection activeCell="A2" sqref="A2"/>
    </sheetView>
  </sheetViews>
  <sheetFormatPr baseColWidth="10" defaultRowHeight="15" x14ac:dyDescent="0.25"/>
  <cols>
    <col min="1" max="1" width="6.5703125" customWidth="1"/>
    <col min="2" max="2" width="19.140625" customWidth="1"/>
    <col min="3" max="3" width="14" customWidth="1"/>
    <col min="4" max="4" width="15.5703125" customWidth="1"/>
    <col min="5" max="5" width="13.85546875" customWidth="1"/>
    <col min="6" max="6" width="18" customWidth="1"/>
  </cols>
  <sheetData>
    <row r="1" spans="1:6" x14ac:dyDescent="0.25">
      <c r="A1" t="s">
        <v>194</v>
      </c>
    </row>
    <row r="2" spans="1:6" ht="15.75" thickBot="1" x14ac:dyDescent="0.3">
      <c r="C2" t="s">
        <v>50</v>
      </c>
      <c r="D2" t="s">
        <v>191</v>
      </c>
      <c r="E2" t="s">
        <v>192</v>
      </c>
      <c r="F2" t="s">
        <v>104</v>
      </c>
    </row>
    <row r="3" spans="1:6" ht="17.25" thickBot="1" x14ac:dyDescent="0.3">
      <c r="B3" s="85" t="s">
        <v>170</v>
      </c>
      <c r="C3" s="86">
        <v>16.989999999999998</v>
      </c>
      <c r="D3" s="86">
        <v>2879.81</v>
      </c>
      <c r="E3" s="86">
        <v>35.51</v>
      </c>
      <c r="F3" s="86">
        <v>69.52</v>
      </c>
    </row>
    <row r="4" spans="1:6" ht="17.25" thickBot="1" x14ac:dyDescent="0.3">
      <c r="B4" s="85" t="s">
        <v>171</v>
      </c>
      <c r="C4" s="89"/>
      <c r="D4" s="86"/>
      <c r="E4" s="86"/>
      <c r="F4" s="86"/>
    </row>
    <row r="5" spans="1:6" ht="17.25" thickBot="1" x14ac:dyDescent="0.3">
      <c r="B5" s="86" t="s">
        <v>172</v>
      </c>
      <c r="C5" s="91">
        <v>16.53</v>
      </c>
      <c r="D5" s="86">
        <v>2801.84</v>
      </c>
      <c r="E5" s="86">
        <v>34.549999999999997</v>
      </c>
      <c r="F5" s="86">
        <v>67.64</v>
      </c>
    </row>
    <row r="6" spans="1:6" ht="17.25" thickBot="1" x14ac:dyDescent="0.3">
      <c r="B6" s="86" t="s">
        <v>173</v>
      </c>
      <c r="C6" s="91">
        <v>15.05</v>
      </c>
      <c r="D6" s="86">
        <v>2550.98</v>
      </c>
      <c r="E6" s="86">
        <v>31.45</v>
      </c>
      <c r="F6" s="86">
        <v>61.58</v>
      </c>
    </row>
    <row r="7" spans="1:6" ht="33.75" thickBot="1" x14ac:dyDescent="0.3">
      <c r="B7" s="85" t="s">
        <v>174</v>
      </c>
      <c r="C7" s="92"/>
      <c r="D7" s="85"/>
      <c r="E7" s="85"/>
      <c r="F7" s="85"/>
    </row>
    <row r="8" spans="1:6" ht="17.25" thickBot="1" x14ac:dyDescent="0.3">
      <c r="B8" s="86" t="s">
        <v>172</v>
      </c>
      <c r="C8" s="91">
        <v>15.04</v>
      </c>
      <c r="D8" s="86">
        <v>2549.2800000000002</v>
      </c>
      <c r="E8" s="86">
        <v>31.43</v>
      </c>
      <c r="F8" s="86">
        <v>51.54</v>
      </c>
    </row>
    <row r="9" spans="1:6" ht="17.25" thickBot="1" x14ac:dyDescent="0.3">
      <c r="B9" s="86" t="s">
        <v>173</v>
      </c>
      <c r="C9" s="91">
        <v>14.7</v>
      </c>
      <c r="D9" s="86">
        <v>2491.65</v>
      </c>
      <c r="E9" s="86">
        <v>30.72</v>
      </c>
      <c r="F9" s="86">
        <v>60.15</v>
      </c>
    </row>
    <row r="10" spans="1:6" ht="17.25" thickBot="1" x14ac:dyDescent="0.3">
      <c r="B10" s="86" t="s">
        <v>175</v>
      </c>
      <c r="C10" s="91">
        <v>14.37</v>
      </c>
      <c r="D10" s="86">
        <v>2435.7199999999998</v>
      </c>
      <c r="E10" s="86">
        <v>30.03</v>
      </c>
      <c r="F10" s="86">
        <v>58.8</v>
      </c>
    </row>
    <row r="11" spans="1:6" ht="17.25" thickBot="1" x14ac:dyDescent="0.3">
      <c r="B11" s="86" t="s">
        <v>176</v>
      </c>
      <c r="C11" s="91">
        <v>14</v>
      </c>
      <c r="D11" s="86">
        <v>2373</v>
      </c>
      <c r="E11" s="86">
        <v>29.26</v>
      </c>
      <c r="F11" s="86">
        <v>57.29</v>
      </c>
    </row>
    <row r="12" spans="1:6" ht="17.25" thickBot="1" x14ac:dyDescent="0.3">
      <c r="B12" s="86" t="s">
        <v>177</v>
      </c>
      <c r="C12" s="91">
        <v>13.5</v>
      </c>
      <c r="D12" s="86">
        <v>2288.25</v>
      </c>
      <c r="E12" s="86">
        <v>28.22</v>
      </c>
      <c r="F12" s="86">
        <v>55.24</v>
      </c>
    </row>
    <row r="13" spans="1:6" ht="33.75" thickBot="1" x14ac:dyDescent="0.3">
      <c r="B13" s="85" t="s">
        <v>178</v>
      </c>
      <c r="C13" s="91">
        <v>12.82</v>
      </c>
      <c r="D13" s="86">
        <v>2172.9899999999998</v>
      </c>
      <c r="E13" s="86">
        <v>26.79</v>
      </c>
      <c r="F13" s="86">
        <v>52.46</v>
      </c>
    </row>
    <row r="14" spans="1:6" ht="33.75" thickBot="1" x14ac:dyDescent="0.3">
      <c r="B14" s="85" t="s">
        <v>179</v>
      </c>
      <c r="C14" s="91">
        <v>11.75</v>
      </c>
      <c r="D14" s="86">
        <v>1991.63</v>
      </c>
      <c r="E14" s="86">
        <v>24.56</v>
      </c>
      <c r="F14" s="86">
        <v>48.08</v>
      </c>
    </row>
    <row r="15" spans="1:6" ht="17.25" thickBot="1" x14ac:dyDescent="0.3">
      <c r="B15" s="95" t="s">
        <v>180</v>
      </c>
      <c r="C15" s="96"/>
      <c r="D15" s="95"/>
      <c r="E15" s="95"/>
      <c r="F15" s="95"/>
    </row>
    <row r="16" spans="1:6" ht="17.25" thickBot="1" x14ac:dyDescent="0.3">
      <c r="B16" s="86" t="s">
        <v>172</v>
      </c>
      <c r="C16" s="91">
        <v>6.02</v>
      </c>
      <c r="D16" s="86">
        <v>1020.39</v>
      </c>
      <c r="E16" s="86"/>
      <c r="F16" s="86">
        <v>20.53</v>
      </c>
    </row>
    <row r="17" spans="2:6" ht="17.25" thickBot="1" x14ac:dyDescent="0.3">
      <c r="B17" s="86" t="s">
        <v>173</v>
      </c>
      <c r="C17" s="91">
        <v>9.0299999999999994</v>
      </c>
      <c r="D17" s="86">
        <v>1530.59</v>
      </c>
      <c r="E17" s="86"/>
      <c r="F17" s="86">
        <v>30.79</v>
      </c>
    </row>
    <row r="18" spans="2:6" ht="17.25" thickBot="1" x14ac:dyDescent="0.3">
      <c r="B18" s="86" t="s">
        <v>175</v>
      </c>
      <c r="C18" s="91">
        <v>12.04</v>
      </c>
      <c r="D18" s="86">
        <v>2040.78</v>
      </c>
      <c r="E18" s="86"/>
      <c r="F18" s="86">
        <v>41.06</v>
      </c>
    </row>
    <row r="19" spans="2:6" ht="17.25" thickBot="1" x14ac:dyDescent="0.3">
      <c r="B19" s="86" t="s">
        <v>176</v>
      </c>
      <c r="C19" s="91">
        <v>13.55</v>
      </c>
      <c r="D19" s="86">
        <v>2296.73</v>
      </c>
      <c r="E19" s="86"/>
      <c r="F19" s="86">
        <v>46.21</v>
      </c>
    </row>
    <row r="20" spans="2:6" ht="17.25" thickBot="1" x14ac:dyDescent="0.3">
      <c r="B20" s="86" t="s">
        <v>177</v>
      </c>
      <c r="C20" s="91">
        <v>12.04</v>
      </c>
      <c r="D20" s="86">
        <v>2040.78</v>
      </c>
      <c r="E20" s="86"/>
      <c r="F20" s="86">
        <v>41.06</v>
      </c>
    </row>
    <row r="21" spans="2:6" ht="17.25" thickBot="1" x14ac:dyDescent="0.3">
      <c r="B21" s="95" t="s">
        <v>181</v>
      </c>
      <c r="C21" s="97"/>
      <c r="D21" s="95"/>
      <c r="E21" s="95"/>
      <c r="F21" s="95"/>
    </row>
    <row r="22" spans="2:6" ht="17.25" thickBot="1" x14ac:dyDescent="0.3">
      <c r="B22" s="86" t="s">
        <v>172</v>
      </c>
      <c r="C22" s="86">
        <v>4.5199999999999996</v>
      </c>
      <c r="D22" s="86">
        <v>766.14</v>
      </c>
      <c r="E22" s="86"/>
      <c r="F22" s="86">
        <v>18.5</v>
      </c>
    </row>
    <row r="23" spans="2:6" ht="17.25" thickBot="1" x14ac:dyDescent="0.3">
      <c r="B23" s="86" t="s">
        <v>173</v>
      </c>
      <c r="C23" s="86">
        <v>7.53</v>
      </c>
      <c r="D23" s="86">
        <v>1276.3399999999999</v>
      </c>
      <c r="E23" s="86"/>
      <c r="F23" s="86">
        <v>30.81</v>
      </c>
    </row>
    <row r="24" spans="2:6" ht="16.5" x14ac:dyDescent="0.25">
      <c r="B24" s="87" t="s">
        <v>182</v>
      </c>
      <c r="C24" s="98">
        <v>11.85</v>
      </c>
      <c r="D24" s="98"/>
      <c r="E24" s="98"/>
      <c r="F24" s="98"/>
    </row>
    <row r="25" spans="2:6" ht="17.25" thickBot="1" x14ac:dyDescent="0.3">
      <c r="B25" s="88" t="s">
        <v>183</v>
      </c>
      <c r="C25" s="99"/>
      <c r="D25" s="99"/>
      <c r="E25" s="99"/>
      <c r="F25" s="99"/>
    </row>
    <row r="26" spans="2:6" ht="17.25" thickBot="1" x14ac:dyDescent="0.3">
      <c r="B26" s="94" t="s">
        <v>184</v>
      </c>
      <c r="C26" s="94"/>
      <c r="D26" s="94"/>
      <c r="E26" s="94"/>
      <c r="F26" s="94"/>
    </row>
    <row r="27" spans="2:6" ht="33.75" thickBot="1" x14ac:dyDescent="0.3">
      <c r="B27" s="86" t="s">
        <v>185</v>
      </c>
      <c r="C27" s="86">
        <v>10.9</v>
      </c>
      <c r="D27" s="86" t="s">
        <v>186</v>
      </c>
      <c r="E27" s="86"/>
      <c r="F27" s="86"/>
    </row>
    <row r="28" spans="2:6" ht="33.75" thickBot="1" x14ac:dyDescent="0.3">
      <c r="B28" s="86" t="s">
        <v>187</v>
      </c>
      <c r="C28" s="86">
        <v>17.5</v>
      </c>
      <c r="D28" s="86" t="s">
        <v>186</v>
      </c>
      <c r="E28" s="86"/>
      <c r="F28" s="86"/>
    </row>
    <row r="29" spans="2:6" ht="33.75" thickBot="1" x14ac:dyDescent="0.3">
      <c r="B29" s="86" t="s">
        <v>188</v>
      </c>
      <c r="C29" s="86">
        <v>29</v>
      </c>
      <c r="D29" s="86" t="s">
        <v>186</v>
      </c>
      <c r="E29" s="86"/>
      <c r="F29" s="86"/>
    </row>
    <row r="30" spans="2:6" ht="33.75" thickBot="1" x14ac:dyDescent="0.3">
      <c r="B30" s="86" t="s">
        <v>189</v>
      </c>
      <c r="C30" s="86">
        <v>13.45</v>
      </c>
      <c r="D30" s="86" t="s">
        <v>190</v>
      </c>
      <c r="E30" s="86" t="s">
        <v>193</v>
      </c>
      <c r="F30" s="90">
        <v>1.4999999999999999E-2</v>
      </c>
    </row>
  </sheetData>
  <mergeCells count="7">
    <mergeCell ref="B26:F26"/>
    <mergeCell ref="B15:F15"/>
    <mergeCell ref="B21:F21"/>
    <mergeCell ref="C24:C25"/>
    <mergeCell ref="D24:D25"/>
    <mergeCell ref="E24:E25"/>
    <mergeCell ref="F24:F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C27" sqref="C27"/>
    </sheetView>
  </sheetViews>
  <sheetFormatPr baseColWidth="10" defaultRowHeight="15" x14ac:dyDescent="0.25"/>
  <cols>
    <col min="1" max="1" width="28.85546875" customWidth="1"/>
    <col min="2" max="2" width="14.42578125" customWidth="1"/>
  </cols>
  <sheetData>
    <row r="1" spans="1:6" ht="15.75" x14ac:dyDescent="0.25">
      <c r="A1" s="2" t="s">
        <v>94</v>
      </c>
      <c r="C1" s="83" t="s">
        <v>157</v>
      </c>
    </row>
    <row r="2" spans="1:6" s="69" customFormat="1" ht="30" x14ac:dyDescent="0.25">
      <c r="C2" s="69" t="s">
        <v>151</v>
      </c>
      <c r="D2" s="69" t="s">
        <v>115</v>
      </c>
      <c r="E2" s="69" t="s">
        <v>116</v>
      </c>
      <c r="F2" s="69" t="s">
        <v>152</v>
      </c>
    </row>
    <row r="3" spans="1:6" x14ac:dyDescent="0.25">
      <c r="A3" s="4" t="s">
        <v>95</v>
      </c>
      <c r="B3" s="4"/>
      <c r="C3" s="8">
        <v>4.9299999999999997E-2</v>
      </c>
      <c r="D3" s="4"/>
      <c r="E3" s="4"/>
      <c r="F3" s="78">
        <f>C3+D3+E3</f>
        <v>4.9299999999999997E-2</v>
      </c>
    </row>
    <row r="4" spans="1:6" x14ac:dyDescent="0.25">
      <c r="A4" s="4" t="s">
        <v>96</v>
      </c>
      <c r="B4" s="4"/>
      <c r="C4" s="4"/>
      <c r="D4" s="4"/>
      <c r="E4" s="8">
        <v>3.27E-2</v>
      </c>
      <c r="F4" s="78">
        <f t="shared" ref="F4:F23" si="0">C4+D4+E4</f>
        <v>3.27E-2</v>
      </c>
    </row>
    <row r="5" spans="1:6" x14ac:dyDescent="0.25">
      <c r="A5" s="4" t="s">
        <v>97</v>
      </c>
      <c r="B5" s="4"/>
      <c r="C5" s="8">
        <v>2.7699999999999999E-2</v>
      </c>
      <c r="D5" s="4"/>
      <c r="E5" s="4"/>
      <c r="F5" s="78">
        <f t="shared" si="0"/>
        <v>2.7699999999999999E-2</v>
      </c>
    </row>
    <row r="6" spans="1:6" x14ac:dyDescent="0.25">
      <c r="A6" s="4" t="s">
        <v>98</v>
      </c>
      <c r="B6" s="4"/>
      <c r="C6" s="4"/>
      <c r="D6" s="4"/>
      <c r="E6" s="8">
        <v>-3.0599999999999999E-2</v>
      </c>
      <c r="F6" s="78">
        <f t="shared" si="0"/>
        <v>-3.0599999999999999E-2</v>
      </c>
    </row>
    <row r="7" spans="1:6" x14ac:dyDescent="0.25">
      <c r="A7" s="4" t="s">
        <v>99</v>
      </c>
      <c r="B7" s="4"/>
      <c r="C7" s="8">
        <v>3.2000000000000002E-3</v>
      </c>
      <c r="D7" s="4"/>
      <c r="E7" s="4"/>
      <c r="F7" s="78">
        <f t="shared" si="0"/>
        <v>3.2000000000000002E-3</v>
      </c>
    </row>
    <row r="8" spans="1:6" x14ac:dyDescent="0.25">
      <c r="A8" s="4" t="s">
        <v>100</v>
      </c>
      <c r="B8" s="4"/>
      <c r="C8" s="4"/>
      <c r="D8" s="4"/>
      <c r="E8" s="8">
        <v>0.4425</v>
      </c>
      <c r="F8" s="78">
        <f t="shared" si="0"/>
        <v>0.4425</v>
      </c>
    </row>
    <row r="9" spans="1:6" x14ac:dyDescent="0.25">
      <c r="A9" s="4" t="s">
        <v>101</v>
      </c>
      <c r="B9" s="4"/>
      <c r="C9" s="4"/>
      <c r="D9" s="4"/>
      <c r="E9" s="8">
        <v>2.1600000000000001E-2</v>
      </c>
      <c r="F9" s="78">
        <f t="shared" si="0"/>
        <v>2.1600000000000001E-2</v>
      </c>
    </row>
    <row r="10" spans="1:6" x14ac:dyDescent="0.25">
      <c r="A10" s="4" t="s">
        <v>102</v>
      </c>
      <c r="B10" s="4"/>
      <c r="C10" s="8">
        <v>6.6100000000000006E-2</v>
      </c>
      <c r="D10" s="4"/>
      <c r="E10" s="4"/>
      <c r="F10" s="78">
        <f t="shared" si="0"/>
        <v>6.6100000000000006E-2</v>
      </c>
    </row>
    <row r="11" spans="1:6" x14ac:dyDescent="0.25">
      <c r="A11" s="4" t="s">
        <v>103</v>
      </c>
      <c r="B11" s="4"/>
      <c r="C11" s="4"/>
      <c r="D11" s="4"/>
      <c r="E11" s="8">
        <v>1.6000000000000001E-3</v>
      </c>
      <c r="F11" s="78">
        <f t="shared" si="0"/>
        <v>1.6000000000000001E-3</v>
      </c>
    </row>
    <row r="12" spans="1:6" x14ac:dyDescent="0.25">
      <c r="A12" s="4" t="s">
        <v>104</v>
      </c>
      <c r="B12" s="4"/>
      <c r="C12" s="4"/>
      <c r="D12" s="8">
        <v>0.14360000000000001</v>
      </c>
      <c r="E12" s="4"/>
      <c r="F12" s="78">
        <f t="shared" si="0"/>
        <v>0.14360000000000001</v>
      </c>
    </row>
    <row r="13" spans="1:6" x14ac:dyDescent="0.25">
      <c r="A13" s="4" t="s">
        <v>105</v>
      </c>
      <c r="B13" s="4"/>
      <c r="C13" s="4"/>
      <c r="D13" s="8">
        <v>4.2200000000000001E-2</v>
      </c>
      <c r="E13" s="4"/>
      <c r="F13" s="78">
        <f t="shared" si="0"/>
        <v>4.2200000000000001E-2</v>
      </c>
    </row>
    <row r="14" spans="1:6" x14ac:dyDescent="0.25">
      <c r="A14" s="4" t="s">
        <v>106</v>
      </c>
      <c r="B14" s="4"/>
      <c r="C14" s="8">
        <v>2.7000000000000001E-3</v>
      </c>
      <c r="D14" s="4"/>
      <c r="E14" s="4"/>
      <c r="F14" s="78">
        <f t="shared" si="0"/>
        <v>2.7000000000000001E-3</v>
      </c>
    </row>
    <row r="15" spans="1:6" x14ac:dyDescent="0.25">
      <c r="A15" s="4" t="s">
        <v>107</v>
      </c>
      <c r="B15" s="4"/>
      <c r="C15" s="8">
        <v>1.6000000000000001E-3</v>
      </c>
      <c r="D15" s="4"/>
      <c r="E15" s="4"/>
      <c r="F15" s="78">
        <f t="shared" si="0"/>
        <v>1.6000000000000001E-3</v>
      </c>
    </row>
    <row r="16" spans="1:6" x14ac:dyDescent="0.25">
      <c r="A16" s="4" t="s">
        <v>108</v>
      </c>
      <c r="B16" s="4"/>
      <c r="C16" s="4"/>
      <c r="D16" s="4"/>
      <c r="E16" s="8">
        <v>8.5000000000000006E-3</v>
      </c>
      <c r="F16" s="78">
        <f t="shared" si="0"/>
        <v>8.5000000000000006E-3</v>
      </c>
    </row>
    <row r="17" spans="1:6" x14ac:dyDescent="0.25">
      <c r="A17" s="4" t="s">
        <v>109</v>
      </c>
      <c r="B17" s="4"/>
      <c r="C17" s="4"/>
      <c r="D17" s="4"/>
      <c r="E17" s="8">
        <v>1.1999999999999999E-3</v>
      </c>
      <c r="F17" s="78">
        <f t="shared" si="0"/>
        <v>1.1999999999999999E-3</v>
      </c>
    </row>
    <row r="18" spans="1:6" x14ac:dyDescent="0.25">
      <c r="A18" s="4" t="s">
        <v>110</v>
      </c>
      <c r="B18" s="4"/>
      <c r="C18" s="4"/>
      <c r="D18" s="4"/>
      <c r="E18" s="8">
        <v>4.9500000000000002E-2</v>
      </c>
      <c r="F18" s="78">
        <f t="shared" si="0"/>
        <v>4.9500000000000002E-2</v>
      </c>
    </row>
    <row r="19" spans="1:6" x14ac:dyDescent="0.25">
      <c r="A19" s="4" t="s">
        <v>111</v>
      </c>
      <c r="B19" s="4"/>
      <c r="C19" s="8">
        <v>3.2000000000000002E-3</v>
      </c>
      <c r="D19" s="4"/>
      <c r="E19" s="4"/>
      <c r="F19" s="78">
        <f t="shared" si="0"/>
        <v>3.2000000000000002E-3</v>
      </c>
    </row>
    <row r="20" spans="1:6" x14ac:dyDescent="0.25">
      <c r="A20" s="4" t="s">
        <v>112</v>
      </c>
      <c r="B20" s="4"/>
      <c r="C20" s="8">
        <v>2.8E-3</v>
      </c>
      <c r="D20" s="4"/>
      <c r="E20" s="4"/>
      <c r="F20" s="78">
        <f t="shared" si="0"/>
        <v>2.8E-3</v>
      </c>
    </row>
    <row r="21" spans="1:6" x14ac:dyDescent="0.25">
      <c r="A21" s="4" t="s">
        <v>113</v>
      </c>
      <c r="B21" s="4"/>
      <c r="C21" s="4"/>
      <c r="D21" s="4"/>
      <c r="E21" s="8">
        <v>1.4800000000000001E-2</v>
      </c>
      <c r="F21" s="78">
        <f t="shared" si="0"/>
        <v>1.4800000000000001E-2</v>
      </c>
    </row>
    <row r="22" spans="1:6" x14ac:dyDescent="0.25">
      <c r="A22" s="4" t="s">
        <v>114</v>
      </c>
      <c r="B22" s="4"/>
      <c r="C22" s="8">
        <v>1.8E-3</v>
      </c>
      <c r="D22" s="4"/>
      <c r="E22" s="4"/>
      <c r="F22" s="78">
        <f t="shared" si="0"/>
        <v>1.8E-3</v>
      </c>
    </row>
    <row r="23" spans="1:6" x14ac:dyDescent="0.25">
      <c r="A23" s="4" t="s">
        <v>51</v>
      </c>
      <c r="B23" s="8" t="s">
        <v>63</v>
      </c>
      <c r="C23" s="8">
        <f>SUM(C3:C22)</f>
        <v>0.15839999999999999</v>
      </c>
      <c r="D23" s="8">
        <f>SUM(D4:D14)</f>
        <v>0.18580000000000002</v>
      </c>
      <c r="E23" s="8">
        <f>SUM(E4:E22)</f>
        <v>0.54180000000000006</v>
      </c>
      <c r="F23" s="79">
        <f t="shared" si="0"/>
        <v>0.88600000000000012</v>
      </c>
    </row>
    <row r="24" spans="1:6" ht="30" x14ac:dyDescent="0.25">
      <c r="A24" s="43" t="s">
        <v>117</v>
      </c>
      <c r="B24" s="6" t="s">
        <v>123</v>
      </c>
      <c r="C24" s="77">
        <f>('K3'!G11+'K3'!G13)</f>
        <v>15.22</v>
      </c>
      <c r="D24" s="77">
        <f>'K3'!G18</f>
        <v>17.964591987717423</v>
      </c>
      <c r="E24" s="44">
        <f>C24/D24</f>
        <v>0.84722213621139142</v>
      </c>
    </row>
    <row r="25" spans="1:6" ht="15.75" x14ac:dyDescent="0.25">
      <c r="A25" s="2" t="s">
        <v>94</v>
      </c>
      <c r="B25" s="2" t="s">
        <v>137</v>
      </c>
      <c r="E25" s="80">
        <f>C23+D23*E24+E23*E24</f>
        <v>0.77483882630740841</v>
      </c>
    </row>
    <row r="26" spans="1:6" ht="15.75" x14ac:dyDescent="0.25">
      <c r="A26" s="2"/>
      <c r="B26" s="2"/>
      <c r="E26" s="80"/>
    </row>
    <row r="27" spans="1:6" x14ac:dyDescent="0.25">
      <c r="C27" s="83" t="s">
        <v>159</v>
      </c>
    </row>
    <row r="28" spans="1:6" ht="15.75" x14ac:dyDescent="0.25">
      <c r="A28" s="40" t="s">
        <v>126</v>
      </c>
      <c r="B28" s="41"/>
    </row>
    <row r="29" spans="1:6" x14ac:dyDescent="0.25">
      <c r="A29" s="4" t="s">
        <v>127</v>
      </c>
      <c r="B29" s="4"/>
      <c r="C29" s="5">
        <v>0.03</v>
      </c>
    </row>
    <row r="30" spans="1:6" x14ac:dyDescent="0.25">
      <c r="A30" s="4" t="s">
        <v>128</v>
      </c>
      <c r="B30" s="4"/>
      <c r="C30" s="8">
        <v>3.4099999999999998E-2</v>
      </c>
    </row>
    <row r="31" spans="1:6" x14ac:dyDescent="0.25">
      <c r="A31" s="4" t="s">
        <v>129</v>
      </c>
      <c r="B31" s="4"/>
      <c r="C31" s="8">
        <v>2.5000000000000001E-2</v>
      </c>
    </row>
    <row r="32" spans="1:6" x14ac:dyDescent="0.25">
      <c r="A32" s="4" t="s">
        <v>130</v>
      </c>
      <c r="B32" s="4"/>
      <c r="C32" s="5">
        <v>0.02</v>
      </c>
    </row>
    <row r="33" spans="1:3" x14ac:dyDescent="0.25">
      <c r="A33" s="4" t="s">
        <v>131</v>
      </c>
      <c r="B33" s="4"/>
      <c r="C33" s="5">
        <v>0.02</v>
      </c>
    </row>
    <row r="34" spans="1:3" x14ac:dyDescent="0.25">
      <c r="A34" s="4" t="s">
        <v>132</v>
      </c>
      <c r="B34" s="4"/>
      <c r="C34" s="5">
        <v>0.01</v>
      </c>
    </row>
    <row r="35" spans="1:3" x14ac:dyDescent="0.25">
      <c r="A35" s="4" t="s">
        <v>51</v>
      </c>
      <c r="B35" s="4"/>
      <c r="C35" s="42">
        <f>SUM(C29:C34)</f>
        <v>0.1391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B5" sqref="B5"/>
    </sheetView>
  </sheetViews>
  <sheetFormatPr baseColWidth="10" defaultRowHeight="15" x14ac:dyDescent="0.25"/>
  <cols>
    <col min="1" max="1" width="17" customWidth="1"/>
    <col min="2" max="2" width="9.5703125" customWidth="1"/>
  </cols>
  <sheetData>
    <row r="1" spans="1:8" ht="15.75" x14ac:dyDescent="0.25">
      <c r="A1" s="2" t="s">
        <v>67</v>
      </c>
      <c r="D1" s="83" t="s">
        <v>160</v>
      </c>
    </row>
    <row r="3" spans="1:8" ht="45" x14ac:dyDescent="0.25">
      <c r="A3" s="6" t="s">
        <v>70</v>
      </c>
      <c r="B3" s="6" t="s">
        <v>71</v>
      </c>
      <c r="C3" s="6" t="s">
        <v>64</v>
      </c>
      <c r="D3" s="6" t="s">
        <v>69</v>
      </c>
      <c r="E3" s="6" t="s">
        <v>75</v>
      </c>
      <c r="F3" s="6" t="s">
        <v>72</v>
      </c>
      <c r="G3" s="6" t="s">
        <v>73</v>
      </c>
      <c r="H3" s="3"/>
    </row>
    <row r="4" spans="1:8" x14ac:dyDescent="0.25">
      <c r="A4" s="4" t="s">
        <v>68</v>
      </c>
      <c r="B4" s="4">
        <v>100</v>
      </c>
      <c r="C4" s="4">
        <f>'KV-Lohntabelle'!C28</f>
        <v>17.5</v>
      </c>
      <c r="D4" s="4" t="s">
        <v>74</v>
      </c>
      <c r="E4" s="4">
        <v>5</v>
      </c>
      <c r="F4" s="4"/>
      <c r="G4" s="4">
        <f>C4*E4</f>
        <v>87.5</v>
      </c>
    </row>
    <row r="5" spans="1:8" ht="45" x14ac:dyDescent="0.25">
      <c r="A5" s="7" t="s">
        <v>76</v>
      </c>
      <c r="B5" s="8">
        <f>'Kalkulierte Mannschaft'!G18</f>
        <v>0.12565638636195545</v>
      </c>
      <c r="C5" s="4"/>
      <c r="D5" s="4"/>
      <c r="E5" s="4"/>
      <c r="F5" s="4"/>
      <c r="G5" s="14">
        <f>G4*B5</f>
        <v>10.994933806671101</v>
      </c>
    </row>
    <row r="6" spans="1:8" x14ac:dyDescent="0.25">
      <c r="A6" s="4" t="s">
        <v>51</v>
      </c>
      <c r="B6" s="4"/>
      <c r="C6" s="4"/>
      <c r="D6" s="4"/>
      <c r="E6" s="4"/>
      <c r="F6" s="4"/>
      <c r="G6" s="14">
        <f>SUM(G4:G5)</f>
        <v>98.494933806671099</v>
      </c>
    </row>
    <row r="7" spans="1:8" x14ac:dyDescent="0.25">
      <c r="A7" s="46" t="s">
        <v>77</v>
      </c>
      <c r="B7" s="46"/>
      <c r="C7" s="4"/>
      <c r="D7" s="4"/>
      <c r="E7" s="4"/>
      <c r="F7" s="4"/>
      <c r="G7" s="45">
        <f>G6/(44)</f>
        <v>2.2385212228788887</v>
      </c>
    </row>
    <row r="8" spans="1:8" x14ac:dyDescent="0.25">
      <c r="G8" s="11"/>
    </row>
    <row r="9" spans="1:8" x14ac:dyDescent="0.25">
      <c r="G9" s="47"/>
      <c r="H9" s="10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I24" sqref="I24"/>
    </sheetView>
  </sheetViews>
  <sheetFormatPr baseColWidth="10" defaultRowHeight="15" x14ac:dyDescent="0.25"/>
  <cols>
    <col min="1" max="1" width="15" customWidth="1"/>
    <col min="2" max="2" width="12.42578125" customWidth="1"/>
    <col min="3" max="3" width="5.5703125" customWidth="1"/>
    <col min="4" max="4" width="7.140625" customWidth="1"/>
    <col min="5" max="5" width="8.28515625" customWidth="1"/>
  </cols>
  <sheetData>
    <row r="1" spans="1:9" ht="15.75" x14ac:dyDescent="0.25">
      <c r="A1" s="2" t="s">
        <v>46</v>
      </c>
      <c r="E1" s="93" t="s">
        <v>155</v>
      </c>
    </row>
    <row r="4" spans="1:9" s="3" customFormat="1" ht="30" x14ac:dyDescent="0.25">
      <c r="A4" s="6" t="s">
        <v>47</v>
      </c>
      <c r="B4" s="6" t="s">
        <v>48</v>
      </c>
      <c r="C4" s="6" t="s">
        <v>49</v>
      </c>
      <c r="D4" s="6" t="s">
        <v>39</v>
      </c>
      <c r="E4" s="6" t="s">
        <v>50</v>
      </c>
      <c r="F4" s="6" t="s">
        <v>51</v>
      </c>
      <c r="G4" s="6" t="s">
        <v>56</v>
      </c>
      <c r="H4" s="6" t="s">
        <v>53</v>
      </c>
      <c r="I4" s="6" t="s">
        <v>54</v>
      </c>
    </row>
    <row r="5" spans="1:9" x14ac:dyDescent="0.25">
      <c r="A5" s="13" t="s">
        <v>35</v>
      </c>
      <c r="B5" s="4" t="s">
        <v>55</v>
      </c>
      <c r="C5" s="4">
        <v>10</v>
      </c>
      <c r="D5" s="4">
        <v>1</v>
      </c>
      <c r="E5" s="4">
        <f>'KV-Lohntabelle'!C5</f>
        <v>16.53</v>
      </c>
      <c r="F5" s="4">
        <f>E5*D5</f>
        <v>16.53</v>
      </c>
      <c r="G5" s="4">
        <v>12</v>
      </c>
      <c r="H5" s="14">
        <f>E5*(G5/100)</f>
        <v>1.9836</v>
      </c>
      <c r="I5" s="14">
        <f>H5*D5</f>
        <v>1.9836</v>
      </c>
    </row>
    <row r="6" spans="1:9" x14ac:dyDescent="0.25">
      <c r="A6" s="13" t="s">
        <v>36</v>
      </c>
      <c r="B6" s="4" t="s">
        <v>55</v>
      </c>
      <c r="C6" s="4">
        <v>20</v>
      </c>
      <c r="D6" s="4">
        <v>2</v>
      </c>
      <c r="E6" s="4">
        <f>'KV-Lohntabelle'!C6</f>
        <v>15.05</v>
      </c>
      <c r="F6" s="4">
        <f t="shared" ref="F6:F9" si="0">E6*D6</f>
        <v>30.1</v>
      </c>
      <c r="G6" s="4">
        <v>8</v>
      </c>
      <c r="H6" s="14">
        <f t="shared" ref="H6:H12" si="1">E6*(G6/100)</f>
        <v>1.2040000000000002</v>
      </c>
      <c r="I6" s="14">
        <f t="shared" ref="I6:I9" si="2">H6*D6</f>
        <v>2.4080000000000004</v>
      </c>
    </row>
    <row r="7" spans="1:9" x14ac:dyDescent="0.25">
      <c r="A7" s="13" t="s">
        <v>35</v>
      </c>
      <c r="B7" s="4" t="s">
        <v>57</v>
      </c>
      <c r="C7" s="4">
        <v>30</v>
      </c>
      <c r="D7" s="4">
        <v>3</v>
      </c>
      <c r="E7" s="4">
        <f>'KV-Lohntabelle'!C9</f>
        <v>14.7</v>
      </c>
      <c r="F7" s="4">
        <f t="shared" si="0"/>
        <v>44.099999999999994</v>
      </c>
      <c r="G7" s="4">
        <v>4</v>
      </c>
      <c r="H7" s="14">
        <f t="shared" si="1"/>
        <v>0.58799999999999997</v>
      </c>
      <c r="I7" s="14">
        <f t="shared" si="2"/>
        <v>1.7639999999999998</v>
      </c>
    </row>
    <row r="8" spans="1:9" x14ac:dyDescent="0.25">
      <c r="A8" s="13" t="s">
        <v>10</v>
      </c>
      <c r="B8" s="4" t="s">
        <v>58</v>
      </c>
      <c r="C8" s="4">
        <v>30</v>
      </c>
      <c r="D8" s="4">
        <v>3</v>
      </c>
      <c r="E8" s="4">
        <f>'KV-Lohntabelle'!C13</f>
        <v>12.82</v>
      </c>
      <c r="F8" s="4">
        <f t="shared" si="0"/>
        <v>38.46</v>
      </c>
      <c r="G8" s="4">
        <v>2</v>
      </c>
      <c r="H8" s="14">
        <f t="shared" si="1"/>
        <v>0.25640000000000002</v>
      </c>
      <c r="I8" s="14">
        <f t="shared" si="2"/>
        <v>0.76920000000000011</v>
      </c>
    </row>
    <row r="9" spans="1:9" x14ac:dyDescent="0.25">
      <c r="A9" s="4" t="s">
        <v>12</v>
      </c>
      <c r="B9" s="4" t="s">
        <v>59</v>
      </c>
      <c r="C9" s="4">
        <v>10</v>
      </c>
      <c r="D9" s="4">
        <v>1</v>
      </c>
      <c r="E9" s="4">
        <f>'KV-Lohntabelle'!C16</f>
        <v>6.02</v>
      </c>
      <c r="F9" s="4">
        <f t="shared" si="0"/>
        <v>6.02</v>
      </c>
      <c r="G9" s="4">
        <v>0</v>
      </c>
      <c r="H9" s="14">
        <f t="shared" si="1"/>
        <v>0</v>
      </c>
      <c r="I9" s="14">
        <f t="shared" si="2"/>
        <v>0</v>
      </c>
    </row>
    <row r="10" spans="1:9" x14ac:dyDescent="0.25">
      <c r="H10" s="11" t="s">
        <v>63</v>
      </c>
    </row>
    <row r="11" spans="1:9" ht="45" x14ac:dyDescent="0.25">
      <c r="A11" s="7" t="s">
        <v>60</v>
      </c>
      <c r="B11" s="4"/>
      <c r="C11" s="4">
        <f>SUM(C5:C10)</f>
        <v>100</v>
      </c>
      <c r="D11" s="4">
        <f>SUM(D5:D10)</f>
        <v>10</v>
      </c>
      <c r="E11" s="4"/>
      <c r="F11" s="4">
        <f>SUM(F5:F10)</f>
        <v>135.21</v>
      </c>
      <c r="G11" s="4"/>
      <c r="H11" s="14" t="s">
        <v>63</v>
      </c>
      <c r="I11" s="14">
        <f>SUM(I5:I10)</f>
        <v>6.9247999999999994</v>
      </c>
    </row>
    <row r="12" spans="1:9" x14ac:dyDescent="0.25">
      <c r="A12" s="13" t="s">
        <v>61</v>
      </c>
      <c r="B12" s="4" t="s">
        <v>62</v>
      </c>
      <c r="C12" s="4"/>
      <c r="D12" s="4">
        <v>1</v>
      </c>
      <c r="E12" s="4">
        <f>'KV-Lohntabelle'!C3</f>
        <v>16.989999999999998</v>
      </c>
      <c r="F12" s="4">
        <f>E12*D12</f>
        <v>16.989999999999998</v>
      </c>
      <c r="G12" s="4">
        <v>20</v>
      </c>
      <c r="H12" s="14">
        <f t="shared" si="1"/>
        <v>3.3979999999999997</v>
      </c>
      <c r="I12" s="4">
        <f>H12*D12</f>
        <v>3.3979999999999997</v>
      </c>
    </row>
    <row r="13" spans="1:9" x14ac:dyDescent="0.25">
      <c r="A13" s="12"/>
    </row>
    <row r="14" spans="1:9" ht="30" x14ac:dyDescent="0.25">
      <c r="A14" s="15" t="s">
        <v>156</v>
      </c>
      <c r="B14" s="4"/>
      <c r="C14" s="4"/>
      <c r="D14" s="4"/>
      <c r="E14" s="4"/>
      <c r="F14" s="4">
        <f>SUM(F11:F12)</f>
        <v>152.20000000000002</v>
      </c>
      <c r="G14" s="4"/>
      <c r="H14" s="4"/>
      <c r="I14" s="14">
        <f>SUM(I11:I12)</f>
        <v>10.322799999999999</v>
      </c>
    </row>
    <row r="15" spans="1:9" x14ac:dyDescent="0.25">
      <c r="A15" s="12"/>
    </row>
    <row r="16" spans="1:9" ht="30" x14ac:dyDescent="0.25">
      <c r="A16" s="13"/>
      <c r="B16" s="4"/>
      <c r="C16" s="4"/>
      <c r="D16" s="4"/>
      <c r="E16" s="4"/>
      <c r="F16" s="6" t="s">
        <v>138</v>
      </c>
      <c r="G16" s="4" t="s">
        <v>13</v>
      </c>
      <c r="H16" s="6" t="s">
        <v>64</v>
      </c>
    </row>
    <row r="17" spans="1:8" x14ac:dyDescent="0.25">
      <c r="A17" s="4" t="s">
        <v>15</v>
      </c>
      <c r="B17" s="4"/>
      <c r="C17" s="4" t="s">
        <v>65</v>
      </c>
      <c r="D17" s="4"/>
      <c r="E17" s="4"/>
      <c r="F17" s="4" t="s">
        <v>139</v>
      </c>
      <c r="G17" s="4"/>
      <c r="H17" s="4">
        <f>F11/D11</f>
        <v>13.521000000000001</v>
      </c>
    </row>
    <row r="18" spans="1:8" x14ac:dyDescent="0.25">
      <c r="A18" s="4" t="s">
        <v>66</v>
      </c>
      <c r="B18" s="4"/>
      <c r="C18" s="4"/>
      <c r="D18" s="4"/>
      <c r="E18" s="4"/>
      <c r="F18" s="4" t="s">
        <v>140</v>
      </c>
      <c r="G18" s="27">
        <f>H18/H17</f>
        <v>0.12565638636195545</v>
      </c>
      <c r="H18" s="4">
        <f>F12/D11</f>
        <v>1.6989999999999998</v>
      </c>
    </row>
    <row r="19" spans="1:8" x14ac:dyDescent="0.25">
      <c r="A19" s="4" t="s">
        <v>52</v>
      </c>
      <c r="B19" s="4"/>
      <c r="C19" s="4"/>
      <c r="D19" s="4"/>
      <c r="E19" s="4"/>
      <c r="F19" s="4" t="s">
        <v>141</v>
      </c>
      <c r="G19" s="48">
        <f>H19/H17</f>
        <v>7.9605533916208795E-2</v>
      </c>
      <c r="H19" s="14">
        <f>((F11+I14)/F11)</f>
        <v>1.0763464240810592</v>
      </c>
    </row>
    <row r="20" spans="1:8" x14ac:dyDescent="0.25">
      <c r="A20" s="4"/>
      <c r="B20" s="4"/>
      <c r="C20" s="4"/>
      <c r="D20" s="4"/>
      <c r="E20" s="4"/>
      <c r="F20" s="4"/>
      <c r="G20" s="4"/>
      <c r="H20" s="49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tabSelected="1" workbookViewId="0">
      <selection activeCell="G10" sqref="G10"/>
    </sheetView>
  </sheetViews>
  <sheetFormatPr baseColWidth="10" defaultRowHeight="15" x14ac:dyDescent="0.25"/>
  <cols>
    <col min="1" max="1" width="25.5703125" customWidth="1"/>
  </cols>
  <sheetData>
    <row r="1" spans="1:8" ht="15.75" x14ac:dyDescent="0.25">
      <c r="A1" s="2" t="s">
        <v>37</v>
      </c>
      <c r="C1" s="83" t="s">
        <v>153</v>
      </c>
    </row>
    <row r="2" spans="1:8" x14ac:dyDescent="0.25">
      <c r="H2" s="73"/>
    </row>
    <row r="3" spans="1:8" s="9" customFormat="1" ht="45" x14ac:dyDescent="0.25">
      <c r="A3" s="65" t="s">
        <v>38</v>
      </c>
      <c r="B3" s="66" t="s">
        <v>40</v>
      </c>
      <c r="C3" s="66" t="s">
        <v>41</v>
      </c>
      <c r="D3" s="66" t="s">
        <v>45</v>
      </c>
      <c r="E3" s="66" t="s">
        <v>146</v>
      </c>
      <c r="F3" s="66" t="s">
        <v>44</v>
      </c>
      <c r="G3" s="66" t="s">
        <v>150</v>
      </c>
      <c r="H3" s="74" t="s">
        <v>161</v>
      </c>
    </row>
    <row r="4" spans="1:8" x14ac:dyDescent="0.25">
      <c r="A4" s="67" t="s">
        <v>42</v>
      </c>
      <c r="B4" s="67">
        <v>39</v>
      </c>
      <c r="C4" s="67"/>
      <c r="D4" s="67"/>
      <c r="E4" s="67"/>
      <c r="F4" s="67"/>
      <c r="G4" s="67"/>
      <c r="H4" s="75"/>
    </row>
    <row r="5" spans="1:8" x14ac:dyDescent="0.25">
      <c r="A5" s="67" t="s">
        <v>43</v>
      </c>
      <c r="B5" s="67">
        <v>5</v>
      </c>
      <c r="C5" s="67"/>
      <c r="D5" s="67">
        <v>50</v>
      </c>
      <c r="E5" s="67">
        <v>1.2</v>
      </c>
      <c r="F5" s="71">
        <f>'K3'!G11</f>
        <v>13.521000000000001</v>
      </c>
      <c r="G5" s="72">
        <f>B5*D5/100*E5</f>
        <v>3</v>
      </c>
      <c r="H5" s="76">
        <f>F5*(1+0.5*1.2)</f>
        <v>21.633600000000001</v>
      </c>
    </row>
    <row r="6" spans="1:8" x14ac:dyDescent="0.25">
      <c r="A6" s="67" t="s">
        <v>147</v>
      </c>
      <c r="B6" s="67"/>
      <c r="C6" s="67"/>
      <c r="D6" s="67"/>
      <c r="E6" s="67"/>
      <c r="F6" s="67"/>
      <c r="G6" s="67"/>
      <c r="H6" s="76">
        <f>(39*F5+B5*H5)/(B4+B5)</f>
        <v>14.442886363636365</v>
      </c>
    </row>
    <row r="7" spans="1:8" x14ac:dyDescent="0.25">
      <c r="A7" s="67" t="s">
        <v>145</v>
      </c>
      <c r="B7" s="67">
        <f>SUM(B4:B6)</f>
        <v>44</v>
      </c>
      <c r="C7" s="67"/>
      <c r="D7" s="67"/>
      <c r="E7" s="67"/>
      <c r="F7" s="68">
        <f>H7/(F5*40)</f>
        <v>1.3295454545454544E-2</v>
      </c>
      <c r="G7" s="68">
        <f>G5/B7</f>
        <v>6.8181818181818177E-2</v>
      </c>
      <c r="H7" s="76">
        <f>H5-H6</f>
        <v>7.1907136363636361</v>
      </c>
    </row>
    <row r="8" spans="1:8" x14ac:dyDescent="0.25">
      <c r="A8" s="81" t="s">
        <v>154</v>
      </c>
      <c r="G8" s="78">
        <f>G7</f>
        <v>6.8181818181818177E-2</v>
      </c>
      <c r="H8" s="73"/>
    </row>
    <row r="9" spans="1:8" x14ac:dyDescent="0.25">
      <c r="A9" s="82"/>
      <c r="G9" s="78"/>
      <c r="H9" s="73"/>
    </row>
    <row r="10" spans="1:8" x14ac:dyDescent="0.25">
      <c r="B10" s="83" t="s">
        <v>158</v>
      </c>
    </row>
    <row r="11" spans="1:8" ht="15.75" x14ac:dyDescent="0.25">
      <c r="A11" s="2" t="s">
        <v>79</v>
      </c>
      <c r="C11" t="s">
        <v>89</v>
      </c>
    </row>
    <row r="12" spans="1:8" x14ac:dyDescent="0.25">
      <c r="A12" s="61" t="s">
        <v>80</v>
      </c>
      <c r="B12" s="62"/>
      <c r="C12" s="63">
        <v>0.03</v>
      </c>
    </row>
    <row r="13" spans="1:8" x14ac:dyDescent="0.25">
      <c r="A13" s="61" t="s">
        <v>81</v>
      </c>
      <c r="B13" s="62"/>
      <c r="C13" s="64">
        <v>5.4999999999999997E-3</v>
      </c>
    </row>
    <row r="14" spans="1:8" ht="30" x14ac:dyDescent="0.25">
      <c r="A14" s="61" t="s">
        <v>82</v>
      </c>
      <c r="B14" s="62"/>
      <c r="C14" s="64">
        <v>0.1255</v>
      </c>
    </row>
    <row r="15" spans="1:8" x14ac:dyDescent="0.25">
      <c r="A15" s="61" t="s">
        <v>83</v>
      </c>
      <c r="B15" s="62"/>
      <c r="C15" s="64">
        <v>3.6999999999999998E-2</v>
      </c>
    </row>
    <row r="16" spans="1:8" x14ac:dyDescent="0.25">
      <c r="A16" s="61" t="s">
        <v>84</v>
      </c>
      <c r="B16" s="62"/>
      <c r="C16" s="64">
        <v>1.2E-2</v>
      </c>
    </row>
    <row r="17" spans="1:3" ht="45" x14ac:dyDescent="0.25">
      <c r="A17" s="61" t="s">
        <v>87</v>
      </c>
      <c r="B17" s="62"/>
      <c r="C17" s="64">
        <v>4.3299999999999998E-2</v>
      </c>
    </row>
    <row r="18" spans="1:3" ht="30" x14ac:dyDescent="0.25">
      <c r="A18" s="61" t="s">
        <v>85</v>
      </c>
      <c r="B18" s="62"/>
      <c r="C18" s="64">
        <v>5.0000000000000001E-3</v>
      </c>
    </row>
    <row r="19" spans="1:3" ht="30" x14ac:dyDescent="0.25">
      <c r="A19" s="61" t="s">
        <v>88</v>
      </c>
      <c r="B19" s="62"/>
      <c r="C19" s="64">
        <v>7.0000000000000001E-3</v>
      </c>
    </row>
    <row r="20" spans="1:3" ht="30" x14ac:dyDescent="0.25">
      <c r="A20" s="61" t="s">
        <v>86</v>
      </c>
      <c r="B20" s="62"/>
      <c r="C20" s="64">
        <v>1.5299999999999999E-2</v>
      </c>
    </row>
    <row r="21" spans="1:3" x14ac:dyDescent="0.25">
      <c r="A21" s="61" t="s">
        <v>51</v>
      </c>
      <c r="B21" s="62"/>
      <c r="C21" s="84">
        <f>SUM(C12:C20)</f>
        <v>0.28060000000000002</v>
      </c>
    </row>
    <row r="22" spans="1:3" x14ac:dyDescent="0.25">
      <c r="A22" s="62"/>
      <c r="B22" s="62"/>
      <c r="C22" s="62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K3</vt:lpstr>
      <vt:lpstr>KV-Lohntabelle</vt:lpstr>
      <vt:lpstr>Umgelegte Lohnnebenkosten</vt:lpstr>
      <vt:lpstr>Andere Lohnbestandteile</vt:lpstr>
      <vt:lpstr>Kalkulierte Mannschaft</vt:lpstr>
      <vt:lpstr>Aufzahlung für Mehrarbeit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Stopper, Mag. Sonja</cp:lastModifiedBy>
  <dcterms:created xsi:type="dcterms:W3CDTF">2015-09-15T08:30:26Z</dcterms:created>
  <dcterms:modified xsi:type="dcterms:W3CDTF">2020-12-09T07:31:14Z</dcterms:modified>
</cp:coreProperties>
</file>