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WL-Lehrbuchprojekt\Lehrwerk-online\Bauwirtschaft\"/>
    </mc:Choice>
  </mc:AlternateContent>
  <bookViews>
    <workbookView xWindow="0" yWindow="0" windowWidth="25200" windowHeight="9885"/>
  </bookViews>
  <sheets>
    <sheet name="Matrialpreise" sheetId="1" r:id="rId1"/>
    <sheet name="Gerätepreis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J15" i="2"/>
  <c r="J16" i="2"/>
  <c r="J13" i="2"/>
  <c r="J12" i="2"/>
  <c r="K13" i="2" l="1"/>
  <c r="K14" i="2"/>
  <c r="K15" i="2"/>
  <c r="K16" i="2"/>
  <c r="K12" i="2"/>
  <c r="H13" i="2" l="1"/>
  <c r="H14" i="2"/>
  <c r="H15" i="2"/>
  <c r="H16" i="2"/>
  <c r="H12" i="2"/>
  <c r="F13" i="2"/>
  <c r="F14" i="2"/>
  <c r="F15" i="2"/>
  <c r="F16" i="2"/>
  <c r="F12" i="2"/>
  <c r="E13" i="2" l="1"/>
  <c r="E14" i="2"/>
  <c r="E15" i="2"/>
  <c r="E16" i="2"/>
  <c r="E12" i="2"/>
  <c r="I7" i="1"/>
  <c r="I8" i="1"/>
  <c r="I10" i="1"/>
  <c r="I11" i="1"/>
  <c r="I12" i="1"/>
  <c r="I13" i="1"/>
  <c r="I6" i="1"/>
  <c r="E6" i="1"/>
  <c r="H6" i="1" s="1"/>
  <c r="L13" i="2" l="1"/>
  <c r="N13" i="2" l="1"/>
  <c r="M13" i="2"/>
  <c r="L16" i="2"/>
  <c r="L12" i="2"/>
  <c r="L15" i="2"/>
  <c r="L14" i="2"/>
  <c r="E12" i="1"/>
  <c r="O13" i="2" l="1"/>
  <c r="P13" i="2" s="1"/>
  <c r="M14" i="2"/>
  <c r="N14" i="2"/>
  <c r="N15" i="2"/>
  <c r="M15" i="2"/>
  <c r="N12" i="2"/>
  <c r="M12" i="2"/>
  <c r="N16" i="2"/>
  <c r="M16" i="2"/>
  <c r="H12" i="1"/>
  <c r="K12" i="1" s="1"/>
  <c r="E13" i="1"/>
  <c r="E11" i="1"/>
  <c r="H11" i="1" s="1"/>
  <c r="E10" i="1"/>
  <c r="E9" i="1"/>
  <c r="E8" i="1"/>
  <c r="H8" i="1" s="1"/>
  <c r="E7" i="1"/>
  <c r="K6" i="1"/>
  <c r="O12" i="2" l="1"/>
  <c r="P12" i="2" s="1"/>
  <c r="Q13" i="2"/>
  <c r="O15" i="2"/>
  <c r="O14" i="2"/>
  <c r="P14" i="2" s="1"/>
  <c r="O16" i="2"/>
  <c r="P16" i="2" s="1"/>
  <c r="H7" i="1"/>
  <c r="K7" i="1" s="1"/>
  <c r="H9" i="1"/>
  <c r="H13" i="1"/>
  <c r="K13" i="1" s="1"/>
  <c r="H10" i="1"/>
  <c r="K10" i="1" s="1"/>
  <c r="K11" i="1"/>
  <c r="K8" i="1"/>
  <c r="Q12" i="2" l="1"/>
  <c r="Q14" i="2"/>
  <c r="Q16" i="2"/>
  <c r="P15" i="2"/>
  <c r="Q15" i="2" s="1"/>
  <c r="I9" i="1"/>
  <c r="K9" i="1" s="1"/>
  <c r="K14" i="1" s="1"/>
</calcChain>
</file>

<file path=xl/sharedStrings.xml><?xml version="1.0" encoding="utf-8"?>
<sst xmlns="http://schemas.openxmlformats.org/spreadsheetml/2006/main" count="70" uniqueCount="64">
  <si>
    <t>Materialpreise</t>
  </si>
  <si>
    <t>3398 Felsenfest</t>
  </si>
  <si>
    <t>Formblatt K4</t>
  </si>
  <si>
    <t>Preis ab Lieferant</t>
  </si>
  <si>
    <t>Antransport zum Bau</t>
  </si>
  <si>
    <t>Verlust/Schwund</t>
  </si>
  <si>
    <t>Manipu-lation</t>
  </si>
  <si>
    <t>B1 C25/30 F45 XC 332 Cem 11:42SN</t>
  </si>
  <si>
    <t>m³</t>
  </si>
  <si>
    <t>Materialbezeichnung, Lieferant</t>
  </si>
  <si>
    <t>Sand 0/4 Kieswerk Steiner</t>
  </si>
  <si>
    <t>to</t>
  </si>
  <si>
    <t>Fertigbeton B225 K3 0/32</t>
  </si>
  <si>
    <t>Aufzahlung für Sperrbeton</t>
  </si>
  <si>
    <t>Großblockziegel Wienerberger</t>
  </si>
  <si>
    <t>Stk</t>
  </si>
  <si>
    <t>Armierung Thorstahl</t>
  </si>
  <si>
    <t xml:space="preserve"> </t>
  </si>
  <si>
    <t>Kantholzpfosten</t>
  </si>
  <si>
    <t>Gerätepreise</t>
  </si>
  <si>
    <t>Gerätebezeichnung</t>
  </si>
  <si>
    <t xml:space="preserve">Nr. </t>
  </si>
  <si>
    <t>Netto-kosten</t>
  </si>
  <si>
    <t>Materialkos-ten frei Bau</t>
  </si>
  <si>
    <t>Angebot 74/2017</t>
  </si>
  <si>
    <t>erstellt am 25.02.2017</t>
  </si>
  <si>
    <t>Menge</t>
  </si>
  <si>
    <t>Kosten</t>
  </si>
  <si>
    <t>Kosten Material</t>
  </si>
  <si>
    <t>Armierungsmaterial klein</t>
  </si>
  <si>
    <t>Bau: Muster &amp; Co GmbH</t>
  </si>
  <si>
    <t xml:space="preserve">ERSTBAU AG </t>
  </si>
  <si>
    <t>erstellt am 26.9.2017</t>
  </si>
  <si>
    <t>Neuwert in €uro</t>
  </si>
  <si>
    <t>Lebensdauer in Betriebs-stunden</t>
  </si>
  <si>
    <t>Gummiradwalze selbstfahrend</t>
  </si>
  <si>
    <t>Umsatz-steuer</t>
  </si>
  <si>
    <t>Betriebskosten gesamte Lebensdauer</t>
  </si>
  <si>
    <t>Schaufelbagger</t>
  </si>
  <si>
    <t>Kompressor mit Bohrmeissel</t>
  </si>
  <si>
    <t>Treibstoffe / Energie</t>
  </si>
  <si>
    <t>Lebens-dauer in Jahren</t>
  </si>
  <si>
    <t>Auslegerkran</t>
  </si>
  <si>
    <t>Kosten pro Betriebs-stunde</t>
  </si>
  <si>
    <t>Stunden-satz Maschine brutto</t>
  </si>
  <si>
    <t>Erhard Exempel</t>
  </si>
  <si>
    <t>Angebot 14/2017</t>
  </si>
  <si>
    <t>Maschinenstundenkalkulation</t>
  </si>
  <si>
    <t>LKW/Kipper</t>
  </si>
  <si>
    <t>Gesamtzuschlag auf Material Gemeinkosten</t>
  </si>
  <si>
    <t>Jahresarbeitszeit in Stunden</t>
  </si>
  <si>
    <t xml:space="preserve">Kapitalverzinsung </t>
  </si>
  <si>
    <t xml:space="preserve"> Reparaturen p.a. in %</t>
  </si>
  <si>
    <t>Preis inkl. GK</t>
  </si>
  <si>
    <t>Einheit</t>
  </si>
  <si>
    <t>Gewinn</t>
  </si>
  <si>
    <t>Umsatzsteuer</t>
  </si>
  <si>
    <t>inkl. Kapital-verzinsung</t>
  </si>
  <si>
    <t>durchschn. Reparaturen Gesamt-laufzeit</t>
  </si>
  <si>
    <t xml:space="preserve"> GK</t>
  </si>
  <si>
    <t>Gemeinkosten (GK)</t>
  </si>
  <si>
    <t>Stunden-satz Maschine netto</t>
  </si>
  <si>
    <t>Treibstoffpreise</t>
  </si>
  <si>
    <t>Treibstoff-verbrauch pro Stunde in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</si>
</sst>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_ ;\-#,##0.00\ "/>
    <numFmt numFmtId="166" formatCode="_-[$€-C07]\ * #,##0.00_-;\-[$€-C07]\ * #,##0.00_-;_-[$€-C07]\ * &quot;-&quot;??_-;_-@_-"/>
    <numFmt numFmtId="167" formatCode="_-* #,##0.000\ &quot;€&quot;_-;\-* #,##0.000\ &quot;€&quot;_-;_-* &quot;-&quot;??\ &quot;€&quot;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1" xfId="0" applyFill="1" applyBorder="1"/>
    <xf numFmtId="44" fontId="0" fillId="0" borderId="1" xfId="1" applyFont="1" applyFill="1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0" fontId="0" fillId="0" borderId="1" xfId="0" applyNumberFormat="1" applyBorder="1"/>
    <xf numFmtId="10" fontId="0" fillId="0" borderId="1" xfId="0" applyNumberFormat="1" applyFill="1" applyBorder="1"/>
    <xf numFmtId="166" fontId="0" fillId="0" borderId="1" xfId="1" applyNumberFormat="1" applyFont="1" applyBorder="1"/>
    <xf numFmtId="166" fontId="0" fillId="0" borderId="1" xfId="0" applyNumberFormat="1" applyBorder="1"/>
    <xf numFmtId="0" fontId="2" fillId="2" borderId="0" xfId="0" applyFont="1" applyFill="1"/>
    <xf numFmtId="0" fontId="4" fillId="3" borderId="0" xfId="0" applyFont="1" applyFill="1"/>
    <xf numFmtId="0" fontId="3" fillId="4" borderId="1" xfId="0" applyFont="1" applyFill="1" applyBorder="1"/>
    <xf numFmtId="166" fontId="3" fillId="4" borderId="1" xfId="0" applyNumberFormat="1" applyFont="1" applyFill="1" applyBorder="1"/>
    <xf numFmtId="0" fontId="3" fillId="0" borderId="1" xfId="0" applyFont="1" applyBorder="1"/>
    <xf numFmtId="0" fontId="0" fillId="2" borderId="0" xfId="0" applyFill="1"/>
    <xf numFmtId="0" fontId="5" fillId="0" borderId="0" xfId="0" applyFont="1"/>
    <xf numFmtId="166" fontId="0" fillId="0" borderId="1" xfId="0" applyNumberFormat="1" applyFill="1" applyBorder="1"/>
    <xf numFmtId="166" fontId="0" fillId="5" borderId="1" xfId="0" applyNumberFormat="1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/>
    <xf numFmtId="10" fontId="0" fillId="0" borderId="0" xfId="2" applyNumberFormat="1" applyFont="1"/>
    <xf numFmtId="10" fontId="0" fillId="0" borderId="1" xfId="2" applyNumberFormat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/>
    <xf numFmtId="164" fontId="0" fillId="0" borderId="1" xfId="3" applyFont="1" applyBorder="1"/>
  </cellXfs>
  <cellStyles count="4">
    <cellStyle name="Komma" xfId="3" builtinId="3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F22" sqref="F22"/>
    </sheetView>
  </sheetViews>
  <sheetFormatPr baseColWidth="10" defaultRowHeight="15" x14ac:dyDescent="0.25"/>
  <cols>
    <col min="1" max="1" width="30.85546875" customWidth="1"/>
    <col min="2" max="2" width="7.28515625" style="26" bestFit="1" customWidth="1"/>
    <col min="11" max="11" width="15.7109375" customWidth="1"/>
  </cols>
  <sheetData>
    <row r="1" spans="1:11" ht="18.75" x14ac:dyDescent="0.3">
      <c r="A1" s="13" t="s">
        <v>0</v>
      </c>
      <c r="C1" t="s">
        <v>49</v>
      </c>
      <c r="G1" s="23">
        <v>0.25</v>
      </c>
      <c r="H1" s="12" t="s">
        <v>2</v>
      </c>
      <c r="I1" s="17"/>
    </row>
    <row r="2" spans="1:11" x14ac:dyDescent="0.25">
      <c r="A2" s="2" t="s">
        <v>30</v>
      </c>
      <c r="B2" s="22"/>
      <c r="C2" s="16" t="s">
        <v>31</v>
      </c>
      <c r="D2" s="2"/>
      <c r="E2" s="2"/>
      <c r="F2" s="2"/>
      <c r="G2" s="2" t="s">
        <v>25</v>
      </c>
    </row>
    <row r="3" spans="1:11" x14ac:dyDescent="0.25">
      <c r="A3" s="2" t="s">
        <v>24</v>
      </c>
      <c r="B3" s="22"/>
      <c r="C3" s="2" t="s">
        <v>1</v>
      </c>
      <c r="D3" s="2"/>
      <c r="E3" s="2"/>
      <c r="F3" s="2"/>
      <c r="G3" s="2" t="s">
        <v>17</v>
      </c>
      <c r="H3" s="2"/>
    </row>
    <row r="5" spans="1:11" s="30" customFormat="1" ht="30" x14ac:dyDescent="0.25">
      <c r="A5" s="28" t="s">
        <v>9</v>
      </c>
      <c r="B5" s="29" t="s">
        <v>54</v>
      </c>
      <c r="C5" s="29" t="s">
        <v>3</v>
      </c>
      <c r="D5" s="29" t="s">
        <v>4</v>
      </c>
      <c r="E5" s="29" t="s">
        <v>23</v>
      </c>
      <c r="F5" s="29" t="s">
        <v>6</v>
      </c>
      <c r="G5" s="29" t="s">
        <v>5</v>
      </c>
      <c r="H5" s="29" t="s">
        <v>22</v>
      </c>
      <c r="I5" s="29" t="s">
        <v>53</v>
      </c>
      <c r="J5" s="29" t="s">
        <v>26</v>
      </c>
      <c r="K5" s="29" t="s">
        <v>27</v>
      </c>
    </row>
    <row r="6" spans="1:11" x14ac:dyDescent="0.25">
      <c r="A6" s="2" t="s">
        <v>7</v>
      </c>
      <c r="B6" s="22" t="s">
        <v>8</v>
      </c>
      <c r="C6" s="3">
        <v>85</v>
      </c>
      <c r="D6" s="3">
        <v>10</v>
      </c>
      <c r="E6" s="3">
        <f>SUM(C6+D6)</f>
        <v>95</v>
      </c>
      <c r="F6" s="3">
        <v>0</v>
      </c>
      <c r="G6" s="8">
        <v>0</v>
      </c>
      <c r="H6" s="6">
        <f t="shared" ref="H6:H13" si="0">(E6+F6)+(E6+F6)*G6</f>
        <v>95</v>
      </c>
      <c r="I6" s="10">
        <f>SUM(H6+H6*$G$1)</f>
        <v>118.75</v>
      </c>
      <c r="J6" s="7">
        <v>11</v>
      </c>
      <c r="K6" s="11">
        <f>I6*J6</f>
        <v>1306.25</v>
      </c>
    </row>
    <row r="7" spans="1:11" x14ac:dyDescent="0.25">
      <c r="A7" s="2" t="s">
        <v>10</v>
      </c>
      <c r="B7" s="22" t="s">
        <v>11</v>
      </c>
      <c r="C7" s="3">
        <v>12</v>
      </c>
      <c r="D7" s="3">
        <v>7</v>
      </c>
      <c r="E7" s="3">
        <f t="shared" ref="E7:E13" si="1">C7+D7</f>
        <v>19</v>
      </c>
      <c r="F7" s="3">
        <v>0</v>
      </c>
      <c r="G7" s="8">
        <v>0.1</v>
      </c>
      <c r="H7" s="6">
        <f t="shared" si="0"/>
        <v>20.9</v>
      </c>
      <c r="I7" s="10">
        <f t="shared" ref="I7:I13" si="2">SUM(H7+H7*$G$1)</f>
        <v>26.125</v>
      </c>
      <c r="J7" s="2">
        <v>20</v>
      </c>
      <c r="K7" s="11">
        <f t="shared" ref="K7:K13" si="3">I7*J7</f>
        <v>522.5</v>
      </c>
    </row>
    <row r="8" spans="1:11" x14ac:dyDescent="0.25">
      <c r="A8" s="2" t="s">
        <v>12</v>
      </c>
      <c r="B8" s="22" t="s">
        <v>8</v>
      </c>
      <c r="C8" s="3">
        <v>89</v>
      </c>
      <c r="D8" s="3">
        <v>4</v>
      </c>
      <c r="E8" s="3">
        <f t="shared" si="1"/>
        <v>93</v>
      </c>
      <c r="F8" s="3">
        <v>12</v>
      </c>
      <c r="G8" s="8">
        <v>0</v>
      </c>
      <c r="H8" s="6">
        <f t="shared" si="0"/>
        <v>105</v>
      </c>
      <c r="I8" s="10">
        <f t="shared" si="2"/>
        <v>131.25</v>
      </c>
      <c r="J8" s="2">
        <v>85</v>
      </c>
      <c r="K8" s="11">
        <f t="shared" si="3"/>
        <v>11156.25</v>
      </c>
    </row>
    <row r="9" spans="1:11" x14ac:dyDescent="0.25">
      <c r="A9" s="2" t="s">
        <v>13</v>
      </c>
      <c r="B9" s="22" t="s">
        <v>8</v>
      </c>
      <c r="C9" s="3">
        <v>10</v>
      </c>
      <c r="D9" s="3"/>
      <c r="E9" s="3">
        <f t="shared" si="1"/>
        <v>10</v>
      </c>
      <c r="F9" s="3">
        <v>0</v>
      </c>
      <c r="G9" s="8">
        <v>0</v>
      </c>
      <c r="H9" s="6">
        <f t="shared" si="0"/>
        <v>10</v>
      </c>
      <c r="I9" s="10">
        <f t="shared" si="2"/>
        <v>12.5</v>
      </c>
      <c r="J9" s="2">
        <v>32</v>
      </c>
      <c r="K9" s="11">
        <f t="shared" si="3"/>
        <v>400</v>
      </c>
    </row>
    <row r="10" spans="1:11" x14ac:dyDescent="0.25">
      <c r="A10" s="2" t="s">
        <v>14</v>
      </c>
      <c r="B10" s="22" t="s">
        <v>15</v>
      </c>
      <c r="C10" s="3">
        <v>1.9</v>
      </c>
      <c r="D10" s="3">
        <v>0.12</v>
      </c>
      <c r="E10" s="3">
        <f t="shared" si="1"/>
        <v>2.02</v>
      </c>
      <c r="F10" s="3">
        <v>0.03</v>
      </c>
      <c r="G10" s="8">
        <v>0.04</v>
      </c>
      <c r="H10" s="6">
        <f t="shared" si="0"/>
        <v>2.1319999999999997</v>
      </c>
      <c r="I10" s="10">
        <f t="shared" si="2"/>
        <v>2.6649999999999996</v>
      </c>
      <c r="J10" s="2">
        <v>1250</v>
      </c>
      <c r="K10" s="11">
        <f t="shared" si="3"/>
        <v>3331.2499999999995</v>
      </c>
    </row>
    <row r="11" spans="1:11" x14ac:dyDescent="0.25">
      <c r="A11" s="4" t="s">
        <v>16</v>
      </c>
      <c r="B11" s="27" t="s">
        <v>11</v>
      </c>
      <c r="C11" s="5">
        <v>220</v>
      </c>
      <c r="D11" s="5">
        <v>15</v>
      </c>
      <c r="E11" s="5">
        <f t="shared" si="1"/>
        <v>235</v>
      </c>
      <c r="F11" s="5">
        <v>14</v>
      </c>
      <c r="G11" s="9">
        <v>0</v>
      </c>
      <c r="H11" s="6">
        <f t="shared" si="0"/>
        <v>249</v>
      </c>
      <c r="I11" s="10">
        <f t="shared" si="2"/>
        <v>311.25</v>
      </c>
      <c r="J11" s="2">
        <v>360</v>
      </c>
      <c r="K11" s="11">
        <f t="shared" si="3"/>
        <v>112050</v>
      </c>
    </row>
    <row r="12" spans="1:11" x14ac:dyDescent="0.25">
      <c r="A12" s="4" t="s">
        <v>29</v>
      </c>
      <c r="B12" s="27" t="s">
        <v>11</v>
      </c>
      <c r="C12" s="5">
        <v>240</v>
      </c>
      <c r="D12" s="5">
        <v>10</v>
      </c>
      <c r="E12" s="5">
        <f t="shared" si="1"/>
        <v>250</v>
      </c>
      <c r="F12" s="5">
        <v>20</v>
      </c>
      <c r="G12" s="9">
        <v>0.1</v>
      </c>
      <c r="H12" s="6">
        <f t="shared" si="0"/>
        <v>297</v>
      </c>
      <c r="I12" s="10">
        <f t="shared" si="2"/>
        <v>371.25</v>
      </c>
      <c r="J12" s="2">
        <v>1.36</v>
      </c>
      <c r="K12" s="11">
        <f t="shared" si="3"/>
        <v>504.90000000000003</v>
      </c>
    </row>
    <row r="13" spans="1:11" x14ac:dyDescent="0.25">
      <c r="A13" s="4" t="s">
        <v>18</v>
      </c>
      <c r="B13" s="27" t="s">
        <v>8</v>
      </c>
      <c r="C13" s="5">
        <v>220</v>
      </c>
      <c r="D13" s="5">
        <v>14</v>
      </c>
      <c r="E13" s="5">
        <f t="shared" si="1"/>
        <v>234</v>
      </c>
      <c r="F13" s="5">
        <v>32</v>
      </c>
      <c r="G13" s="8">
        <v>0.03</v>
      </c>
      <c r="H13" s="6">
        <f t="shared" si="0"/>
        <v>273.98</v>
      </c>
      <c r="I13" s="10">
        <f t="shared" si="2"/>
        <v>342.47500000000002</v>
      </c>
      <c r="J13" s="2">
        <v>86</v>
      </c>
      <c r="K13" s="11">
        <f t="shared" si="3"/>
        <v>29452.850000000002</v>
      </c>
    </row>
    <row r="14" spans="1:11" x14ac:dyDescent="0.25">
      <c r="A14" s="14" t="s">
        <v>28</v>
      </c>
      <c r="B14" s="22"/>
      <c r="C14" s="2"/>
      <c r="D14" s="2"/>
      <c r="E14" s="2"/>
      <c r="F14" s="2"/>
      <c r="G14" s="2"/>
      <c r="H14" s="2"/>
      <c r="I14" s="2"/>
      <c r="J14" s="2"/>
      <c r="K14" s="15">
        <f>SUM(K6:K13)</f>
        <v>158724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J23" sqref="J23"/>
    </sheetView>
  </sheetViews>
  <sheetFormatPr baseColWidth="10" defaultRowHeight="15" x14ac:dyDescent="0.25"/>
  <cols>
    <col min="1" max="1" width="28.5703125" bestFit="1" customWidth="1"/>
    <col min="2" max="2" width="8.42578125" bestFit="1" customWidth="1"/>
    <col min="3" max="3" width="12.85546875" bestFit="1" customWidth="1"/>
    <col min="4" max="4" width="11.85546875" customWidth="1"/>
    <col min="5" max="5" width="13.5703125" customWidth="1"/>
    <col min="6" max="6" width="13" bestFit="1" customWidth="1"/>
    <col min="7" max="7" width="16.28515625" bestFit="1" customWidth="1"/>
    <col min="8" max="8" width="11.85546875" bestFit="1" customWidth="1"/>
    <col min="9" max="9" width="11.85546875" customWidth="1"/>
    <col min="10" max="10" width="12.85546875" bestFit="1" customWidth="1"/>
    <col min="11" max="11" width="14.28515625" bestFit="1" customWidth="1"/>
    <col min="12" max="12" width="11.7109375" customWidth="1"/>
  </cols>
  <sheetData>
    <row r="1" spans="1:17" ht="26.25" x14ac:dyDescent="0.4">
      <c r="A1" s="18" t="s">
        <v>19</v>
      </c>
      <c r="E1" s="1" t="s">
        <v>47</v>
      </c>
    </row>
    <row r="2" spans="1:17" x14ac:dyDescent="0.25">
      <c r="A2" t="s">
        <v>45</v>
      </c>
      <c r="E2" t="s">
        <v>32</v>
      </c>
    </row>
    <row r="3" spans="1:17" x14ac:dyDescent="0.25">
      <c r="A3" t="s">
        <v>46</v>
      </c>
    </row>
    <row r="5" spans="1:17" x14ac:dyDescent="0.25">
      <c r="A5" t="s">
        <v>50</v>
      </c>
      <c r="B5">
        <v>1760</v>
      </c>
    </row>
    <row r="6" spans="1:17" x14ac:dyDescent="0.25">
      <c r="A6" t="s">
        <v>51</v>
      </c>
      <c r="B6" s="24">
        <v>0.01</v>
      </c>
    </row>
    <row r="7" spans="1:17" x14ac:dyDescent="0.25">
      <c r="A7" t="s">
        <v>60</v>
      </c>
      <c r="B7" s="24">
        <v>0.12</v>
      </c>
    </row>
    <row r="8" spans="1:17" x14ac:dyDescent="0.25">
      <c r="A8" t="s">
        <v>55</v>
      </c>
      <c r="B8" s="24">
        <v>0.18</v>
      </c>
    </row>
    <row r="9" spans="1:17" x14ac:dyDescent="0.25">
      <c r="A9" t="s">
        <v>56</v>
      </c>
      <c r="B9" s="24">
        <v>0.2</v>
      </c>
    </row>
    <row r="10" spans="1:17" x14ac:dyDescent="0.25">
      <c r="A10" t="s">
        <v>62</v>
      </c>
      <c r="B10" s="35">
        <v>1.0589999999999999</v>
      </c>
    </row>
    <row r="11" spans="1:17" s="34" customFormat="1" ht="60" x14ac:dyDescent="0.25">
      <c r="A11" s="31" t="s">
        <v>20</v>
      </c>
      <c r="B11" s="32" t="s">
        <v>21</v>
      </c>
      <c r="C11" s="32" t="s">
        <v>33</v>
      </c>
      <c r="D11" s="32" t="s">
        <v>41</v>
      </c>
      <c r="E11" s="32" t="s">
        <v>34</v>
      </c>
      <c r="F11" s="32" t="s">
        <v>57</v>
      </c>
      <c r="G11" s="32" t="s">
        <v>52</v>
      </c>
      <c r="H11" s="32" t="s">
        <v>58</v>
      </c>
      <c r="I11" s="32" t="s">
        <v>63</v>
      </c>
      <c r="J11" s="32" t="s">
        <v>40</v>
      </c>
      <c r="K11" s="32" t="s">
        <v>37</v>
      </c>
      <c r="L11" s="32" t="s">
        <v>43</v>
      </c>
      <c r="M11" s="33" t="s">
        <v>59</v>
      </c>
      <c r="N11" s="33" t="s">
        <v>55</v>
      </c>
      <c r="O11" s="33" t="s">
        <v>61</v>
      </c>
      <c r="P11" s="33" t="s">
        <v>36</v>
      </c>
      <c r="Q11" s="33" t="s">
        <v>44</v>
      </c>
    </row>
    <row r="12" spans="1:17" x14ac:dyDescent="0.25">
      <c r="A12" s="2" t="s">
        <v>35</v>
      </c>
      <c r="B12" s="2">
        <v>1</v>
      </c>
      <c r="C12" s="11">
        <v>84000</v>
      </c>
      <c r="D12" s="21">
        <v>5</v>
      </c>
      <c r="E12" s="21">
        <f>SUM(D12*$B$5)</f>
        <v>8800</v>
      </c>
      <c r="F12" s="11">
        <f>SUM(C12*(1+($B$6))^D12)</f>
        <v>88284.844208399998</v>
      </c>
      <c r="G12" s="25">
        <v>5.1999999999999998E-2</v>
      </c>
      <c r="H12" s="11">
        <f>SUM(C12*G12*D12)</f>
        <v>21840</v>
      </c>
      <c r="I12" s="36">
        <v>20</v>
      </c>
      <c r="J12" s="11">
        <f>SUM(I12*$B$10*E12)</f>
        <v>186384</v>
      </c>
      <c r="K12" s="11">
        <f>F12+H12+J12</f>
        <v>296508.8442084</v>
      </c>
      <c r="L12" s="11">
        <f>K12/E12</f>
        <v>33.694186841863633</v>
      </c>
      <c r="M12" s="11">
        <f>SUM(L12*$B$7)</f>
        <v>4.0433024210236361</v>
      </c>
      <c r="N12" s="11">
        <f>SUM(L12*$B$8)</f>
        <v>6.0649536315354542</v>
      </c>
      <c r="O12" s="11">
        <f>L12+M12+N12</f>
        <v>43.802442894422718</v>
      </c>
      <c r="P12" s="11">
        <f>SUM(O12*$B$9)</f>
        <v>8.7604885788845444</v>
      </c>
      <c r="Q12" s="20">
        <f>O12+P12</f>
        <v>52.562931473307259</v>
      </c>
    </row>
    <row r="13" spans="1:17" x14ac:dyDescent="0.25">
      <c r="A13" s="2" t="s">
        <v>38</v>
      </c>
      <c r="B13" s="2">
        <v>2</v>
      </c>
      <c r="C13" s="11">
        <v>116000</v>
      </c>
      <c r="D13" s="21">
        <v>8</v>
      </c>
      <c r="E13" s="21">
        <f t="shared" ref="E13:E16" si="0">SUM(D13*$B$5)</f>
        <v>14080</v>
      </c>
      <c r="F13" s="11">
        <f t="shared" ref="F13:F16" si="1">SUM(C13*(1+($B$6))^D13)</f>
        <v>125611.3778528573</v>
      </c>
      <c r="G13" s="25">
        <v>5.1999999999999998E-2</v>
      </c>
      <c r="H13" s="11">
        <f t="shared" ref="H13:H16" si="2">SUM(C13*G13*D13)</f>
        <v>48256</v>
      </c>
      <c r="I13" s="36">
        <v>22</v>
      </c>
      <c r="J13" s="11">
        <f>SUM(I13*$B$10*E13)</f>
        <v>328035.83999999997</v>
      </c>
      <c r="K13" s="11">
        <f t="shared" ref="K13:K16" si="3">F13+H13+J13</f>
        <v>501903.21785285725</v>
      </c>
      <c r="L13" s="11">
        <f t="shared" ref="L13:L16" si="4">K13/E13</f>
        <v>35.646535358867702</v>
      </c>
      <c r="M13" s="11">
        <f t="shared" ref="M13:M16" si="5">SUM(L13*$B$7)</f>
        <v>4.2775842430641244</v>
      </c>
      <c r="N13" s="11">
        <f>SUM(L13*$B$8)</f>
        <v>6.4163763645961858</v>
      </c>
      <c r="O13" s="11">
        <f t="shared" ref="O13:O16" si="6">L13+M13+N13</f>
        <v>46.34049596652801</v>
      </c>
      <c r="P13" s="11">
        <f t="shared" ref="P13:P16" si="7">SUM(O13*$B$9)</f>
        <v>9.2680991933056021</v>
      </c>
      <c r="Q13" s="20">
        <f t="shared" ref="Q13:Q16" si="8">O13+P13</f>
        <v>55.608595159833612</v>
      </c>
    </row>
    <row r="14" spans="1:17" x14ac:dyDescent="0.25">
      <c r="A14" s="2" t="s">
        <v>39</v>
      </c>
      <c r="B14" s="2">
        <v>3</v>
      </c>
      <c r="C14" s="11">
        <v>8200</v>
      </c>
      <c r="D14" s="22">
        <v>10</v>
      </c>
      <c r="E14" s="21">
        <f t="shared" si="0"/>
        <v>17600</v>
      </c>
      <c r="F14" s="11">
        <f t="shared" si="1"/>
        <v>9057.9014283718789</v>
      </c>
      <c r="G14" s="25">
        <v>0.06</v>
      </c>
      <c r="H14" s="11">
        <f t="shared" si="2"/>
        <v>4920</v>
      </c>
      <c r="I14" s="36">
        <v>3.2</v>
      </c>
      <c r="J14" s="11">
        <f t="shared" ref="J14:J16" si="9">SUM(I14*$B$10*E14)</f>
        <v>59642.879999999997</v>
      </c>
      <c r="K14" s="11">
        <f t="shared" si="3"/>
        <v>73620.781428371876</v>
      </c>
      <c r="L14" s="11">
        <f t="shared" si="4"/>
        <v>4.1829989447938569</v>
      </c>
      <c r="M14" s="11">
        <f t="shared" si="5"/>
        <v>0.50195987337526282</v>
      </c>
      <c r="N14" s="11">
        <f>SUM(L14*$B$8)</f>
        <v>0.75293981006289423</v>
      </c>
      <c r="O14" s="11">
        <f t="shared" si="6"/>
        <v>5.4378986282320145</v>
      </c>
      <c r="P14" s="11">
        <f t="shared" si="7"/>
        <v>1.087579725646403</v>
      </c>
      <c r="Q14" s="20">
        <f t="shared" si="8"/>
        <v>6.5254783538784178</v>
      </c>
    </row>
    <row r="15" spans="1:17" x14ac:dyDescent="0.25">
      <c r="A15" s="4" t="s">
        <v>42</v>
      </c>
      <c r="B15" s="2">
        <v>4</v>
      </c>
      <c r="C15" s="19">
        <v>17800</v>
      </c>
      <c r="D15" s="22">
        <v>15</v>
      </c>
      <c r="E15" s="21">
        <f t="shared" si="0"/>
        <v>26400</v>
      </c>
      <c r="F15" s="11">
        <f t="shared" si="1"/>
        <v>20665.247405585971</v>
      </c>
      <c r="G15" s="25">
        <v>0.06</v>
      </c>
      <c r="H15" s="11">
        <f t="shared" si="2"/>
        <v>16020</v>
      </c>
      <c r="I15" s="36">
        <v>2.5</v>
      </c>
      <c r="J15" s="11">
        <f t="shared" si="9"/>
        <v>69894</v>
      </c>
      <c r="K15" s="11">
        <f t="shared" si="3"/>
        <v>106579.24740558598</v>
      </c>
      <c r="L15" s="11">
        <f t="shared" si="4"/>
        <v>4.0370927047570451</v>
      </c>
      <c r="M15" s="11">
        <f t="shared" si="5"/>
        <v>0.48445112457084538</v>
      </c>
      <c r="N15" s="11">
        <f>SUM(L15*$B$8)</f>
        <v>0.72667668685626807</v>
      </c>
      <c r="O15" s="11">
        <f t="shared" si="6"/>
        <v>5.2482205161841584</v>
      </c>
      <c r="P15" s="11">
        <f t="shared" si="7"/>
        <v>1.0496441032368318</v>
      </c>
      <c r="Q15" s="20">
        <f t="shared" si="8"/>
        <v>6.2978646194209897</v>
      </c>
    </row>
    <row r="16" spans="1:17" x14ac:dyDescent="0.25">
      <c r="A16" s="4" t="s">
        <v>48</v>
      </c>
      <c r="B16" s="4">
        <v>5</v>
      </c>
      <c r="C16" s="19">
        <v>185000</v>
      </c>
      <c r="D16" s="22">
        <v>8</v>
      </c>
      <c r="E16" s="21">
        <f t="shared" si="0"/>
        <v>14080</v>
      </c>
      <c r="F16" s="11">
        <f t="shared" si="1"/>
        <v>200328.49054119486</v>
      </c>
      <c r="G16" s="25">
        <v>5.1999999999999998E-2</v>
      </c>
      <c r="H16" s="11">
        <f t="shared" si="2"/>
        <v>76960</v>
      </c>
      <c r="I16" s="36">
        <v>30</v>
      </c>
      <c r="J16" s="11">
        <f t="shared" si="9"/>
        <v>447321.59999999998</v>
      </c>
      <c r="K16" s="11">
        <f t="shared" si="3"/>
        <v>724610.09054119489</v>
      </c>
      <c r="L16" s="11">
        <f t="shared" si="4"/>
        <v>51.463784839573499</v>
      </c>
      <c r="M16" s="11">
        <f t="shared" si="5"/>
        <v>6.1756541807488201</v>
      </c>
      <c r="N16" s="11">
        <f>SUM(L16*$B$8)</f>
        <v>9.2634812711232293</v>
      </c>
      <c r="O16" s="11">
        <f t="shared" si="6"/>
        <v>66.902920291445554</v>
      </c>
      <c r="P16" s="11">
        <f t="shared" si="7"/>
        <v>13.380584058289111</v>
      </c>
      <c r="Q16" s="20">
        <f t="shared" si="8"/>
        <v>80.28350434973467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Matrialpreise</vt:lpstr>
      <vt:lpstr>Gerätepreise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Pöschl</dc:creator>
  <cp:lastModifiedBy>Franz Pöschl</cp:lastModifiedBy>
  <dcterms:created xsi:type="dcterms:W3CDTF">2015-10-02T06:29:25Z</dcterms:created>
  <dcterms:modified xsi:type="dcterms:W3CDTF">2018-01-27T14:58:13Z</dcterms:modified>
</cp:coreProperties>
</file>