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kumente\ÖBV-Schulbuchverlag\AWL Lehrbuch Gewerbe\Branchenspezifische Kapitel\Gärtner\"/>
    </mc:Choice>
  </mc:AlternateContent>
  <bookViews>
    <workbookView xWindow="0" yWindow="0" windowWidth="25200" windowHeight="11985"/>
  </bookViews>
  <sheets>
    <sheet name="K3" sheetId="1" r:id="rId1"/>
    <sheet name="Andere Lohnbestandteile" sheetId="4" r:id="rId2"/>
    <sheet name="Kalkulierte Mannschaft" sheetId="3" r:id="rId3"/>
    <sheet name="Aufzahlung für Mehrarbeit" sheetId="2" r:id="rId4"/>
    <sheet name="Lohnnebenkosten" sheetId="8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8" l="1"/>
  <c r="E20" i="8"/>
  <c r="E21" i="8"/>
  <c r="E36" i="8" s="1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B36" i="8"/>
  <c r="E38" i="8" s="1"/>
  <c r="C36" i="8"/>
  <c r="D36" i="8"/>
  <c r="C37" i="8"/>
  <c r="C47" i="8"/>
  <c r="F5" i="4"/>
  <c r="F7" i="4" s="1"/>
  <c r="F8" i="4" s="1"/>
  <c r="G18" i="1" s="1"/>
  <c r="G4" i="4"/>
  <c r="G7" i="4" s="1"/>
  <c r="G8" i="4" s="1"/>
  <c r="E9" i="3" l="1"/>
  <c r="I8" i="1" l="1"/>
  <c r="H8" i="1"/>
  <c r="G5" i="3"/>
  <c r="K6" i="3"/>
  <c r="K7" i="3"/>
  <c r="K8" i="3"/>
  <c r="K10" i="3"/>
  <c r="K5" i="3"/>
  <c r="G13" i="3"/>
  <c r="E13" i="3"/>
  <c r="J8" i="3"/>
  <c r="I8" i="3"/>
  <c r="H8" i="3"/>
  <c r="G10" i="3"/>
  <c r="G9" i="3"/>
  <c r="G8" i="3"/>
  <c r="G7" i="3"/>
  <c r="G6" i="3"/>
  <c r="F8" i="3"/>
  <c r="E10" i="3"/>
  <c r="E8" i="3"/>
  <c r="E7" i="3"/>
  <c r="E6" i="3"/>
  <c r="E5" i="3"/>
  <c r="E38" i="3"/>
  <c r="E39" i="3"/>
  <c r="E37" i="3"/>
  <c r="F26" i="3"/>
  <c r="F27" i="3"/>
  <c r="F28" i="3"/>
  <c r="F29" i="3"/>
  <c r="F30" i="3"/>
  <c r="F31" i="3"/>
  <c r="F32" i="3"/>
  <c r="F25" i="3"/>
  <c r="C13" i="8" l="1"/>
  <c r="I13" i="3"/>
  <c r="E12" i="3" l="1"/>
  <c r="K9" i="3"/>
  <c r="E15" i="3"/>
  <c r="K13" i="3"/>
  <c r="H13" i="3"/>
  <c r="J13" i="3"/>
  <c r="F10" i="3"/>
  <c r="E18" i="3" l="1"/>
  <c r="F18" i="3"/>
  <c r="E19" i="3"/>
  <c r="I18" i="3"/>
  <c r="G11" i="1"/>
  <c r="F18" i="1" s="1"/>
  <c r="J5" i="3"/>
  <c r="J6" i="3"/>
  <c r="J7" i="3"/>
  <c r="J9" i="3"/>
  <c r="J10" i="3"/>
  <c r="C12" i="3"/>
  <c r="D12" i="3"/>
  <c r="D8" i="1"/>
  <c r="F12" i="2" l="1"/>
  <c r="E12" i="2"/>
  <c r="F4" i="2"/>
  <c r="J8" i="1"/>
  <c r="G8" i="1"/>
  <c r="F8" i="1"/>
  <c r="E8" i="1"/>
  <c r="I6" i="3"/>
  <c r="I7" i="3"/>
  <c r="I9" i="3"/>
  <c r="I10" i="3"/>
  <c r="I5" i="3"/>
  <c r="H6" i="3"/>
  <c r="H7" i="3"/>
  <c r="H9" i="3"/>
  <c r="H10" i="3"/>
  <c r="H5" i="3"/>
  <c r="F14" i="2" l="1"/>
  <c r="F15" i="2" s="1"/>
  <c r="F13" i="2"/>
  <c r="H12" i="3"/>
  <c r="G19" i="3" s="1"/>
  <c r="F19" i="3" s="1"/>
  <c r="G13" i="1" s="1"/>
  <c r="I19" i="3"/>
  <c r="K12" i="3"/>
  <c r="F23" i="1"/>
  <c r="F21" i="1"/>
  <c r="E15" i="2" l="1"/>
  <c r="F17" i="1" s="1"/>
  <c r="G17" i="1"/>
  <c r="H15" i="3"/>
  <c r="K15" i="3"/>
  <c r="E20" i="3" l="1"/>
  <c r="I20" i="3"/>
  <c r="G20" i="3"/>
  <c r="F20" i="3" s="1"/>
  <c r="G15" i="1" l="1"/>
  <c r="F21" i="3"/>
  <c r="F13" i="1"/>
  <c r="F15" i="1"/>
  <c r="G20" i="1" l="1"/>
  <c r="H8" i="4"/>
  <c r="F22" i="1"/>
  <c r="F16" i="1" l="1"/>
  <c r="G16" i="1" s="1"/>
  <c r="F19" i="1" l="1"/>
  <c r="G19" i="1" s="1"/>
  <c r="D37" i="8" s="1"/>
  <c r="E37" i="8" s="1"/>
  <c r="G23" i="1" l="1"/>
  <c r="F20" i="1"/>
  <c r="F24" i="1" s="1"/>
  <c r="G22" i="1"/>
  <c r="G21" i="1"/>
  <c r="G24" i="1" l="1"/>
  <c r="G27" i="1" l="1"/>
  <c r="G28" i="1"/>
  <c r="G26" i="1"/>
  <c r="G25" i="1"/>
  <c r="G29" i="1" s="1"/>
</calcChain>
</file>

<file path=xl/sharedStrings.xml><?xml version="1.0" encoding="utf-8"?>
<sst xmlns="http://schemas.openxmlformats.org/spreadsheetml/2006/main" count="258" uniqueCount="219">
  <si>
    <t xml:space="preserve">Formblatt </t>
  </si>
  <si>
    <t>K3</t>
  </si>
  <si>
    <t>Erstellt am</t>
  </si>
  <si>
    <t>Seite 1</t>
  </si>
  <si>
    <t>Montage</t>
  </si>
  <si>
    <t>Vorfertigung</t>
  </si>
  <si>
    <t>Preise in €</t>
  </si>
  <si>
    <t xml:space="preserve">Beschäftigungsgruppe laut KV vom </t>
  </si>
  <si>
    <t>Mittellohn</t>
  </si>
  <si>
    <t>Beschäftigte</t>
  </si>
  <si>
    <t>KV-Lohn</t>
  </si>
  <si>
    <t>Lehrling</t>
  </si>
  <si>
    <t>Prozent</t>
  </si>
  <si>
    <t>Bauprojekt</t>
  </si>
  <si>
    <t xml:space="preserve">Angebot Nr. </t>
  </si>
  <si>
    <t>B Umlage</t>
  </si>
  <si>
    <t>C Zulage</t>
  </si>
  <si>
    <t>gemäß KV</t>
  </si>
  <si>
    <t>D Mehrlohn</t>
  </si>
  <si>
    <t>überkollektiv</t>
  </si>
  <si>
    <t>E Aufzahlung</t>
  </si>
  <si>
    <t>für Mehrarbeit</t>
  </si>
  <si>
    <t>F Aufzahlung</t>
  </si>
  <si>
    <t>für Erschwernis</t>
  </si>
  <si>
    <t>= Mittellohn</t>
  </si>
  <si>
    <t>Regielohn</t>
  </si>
  <si>
    <t>Aufzahlung für Mehrarbeit</t>
  </si>
  <si>
    <t>Überstundenmodell</t>
  </si>
  <si>
    <t>Anzahl</t>
  </si>
  <si>
    <t>Verrechne-te Stunden</t>
  </si>
  <si>
    <t>Normalarbeitszeit</t>
  </si>
  <si>
    <t>Überstunden/Woche</t>
  </si>
  <si>
    <t>KV-Gruppe</t>
  </si>
  <si>
    <t>Bezeichnung</t>
  </si>
  <si>
    <t>%</t>
  </si>
  <si>
    <t>Summe</t>
  </si>
  <si>
    <t>Über KV je Stunde</t>
  </si>
  <si>
    <t>Über KV Betrag</t>
  </si>
  <si>
    <t>Über KV-Lohn %</t>
  </si>
  <si>
    <t>Lohn produktives Personal</t>
  </si>
  <si>
    <t xml:space="preserve"> </t>
  </si>
  <si>
    <t>Betrag</t>
  </si>
  <si>
    <t>Umlage unproduktives Personal</t>
  </si>
  <si>
    <t>Andere Lohnbestandteile</t>
  </si>
  <si>
    <t>Je</t>
  </si>
  <si>
    <t>Art der Lohn-bestandteile</t>
  </si>
  <si>
    <t>% der Be-legschaft</t>
  </si>
  <si>
    <t>abgaben-pflichtig</t>
  </si>
  <si>
    <t>nicht abga-benpflichtig</t>
  </si>
  <si>
    <t>Tag</t>
  </si>
  <si>
    <t>Tage pro Woche</t>
  </si>
  <si>
    <t>pro produktiver Stunde</t>
  </si>
  <si>
    <t>Direkte Lohnnebenkosten</t>
  </si>
  <si>
    <t>Arbeitslosenversicherung</t>
  </si>
  <si>
    <t>Insolvententgeltsicherung</t>
  </si>
  <si>
    <t>AGA zur Pensionsversicherung</t>
  </si>
  <si>
    <t>Krankenversicherung AGA</t>
  </si>
  <si>
    <t>Unfallversicherung</t>
  </si>
  <si>
    <t>Wohnbauförderungsbeitrag</t>
  </si>
  <si>
    <t>Betriebliche Mitarbeitervorsorge</t>
  </si>
  <si>
    <t>Dienstgeberbeitrag Familienlastenausgleichs-fonds</t>
  </si>
  <si>
    <t>Schlechtwetterent-schädigungsbeitrag</t>
  </si>
  <si>
    <t>in %</t>
  </si>
  <si>
    <t>Sozialver-sicherung</t>
  </si>
  <si>
    <t>Direkte Lohn-nebenkosten</t>
  </si>
  <si>
    <t>Tabellenbezug</t>
  </si>
  <si>
    <t>Umgelegte Lohnnebenkosten</t>
  </si>
  <si>
    <t>Bezahlte Feiertage</t>
  </si>
  <si>
    <t>Sonderfeiertage</t>
  </si>
  <si>
    <t>Bezahlte Urlaubstage</t>
  </si>
  <si>
    <t>Entgeltliche Freizeit (Amtswege)</t>
  </si>
  <si>
    <t>Entgeltfortzahlung Krankheit</t>
  </si>
  <si>
    <t>Behinderten Ausgleichstaxe</t>
  </si>
  <si>
    <t>Weihnachtsgeld</t>
  </si>
  <si>
    <t>Sozalabgaben vom Weihnachtsgeld</t>
  </si>
  <si>
    <t>Sozialabgaben unbezahlter Urlaub</t>
  </si>
  <si>
    <t>Ausfallzeiten Betriebsräte</t>
  </si>
  <si>
    <t>Betriebsversammlung</t>
  </si>
  <si>
    <t>Abfertigung</t>
  </si>
  <si>
    <t>Pflegefreistellung</t>
  </si>
  <si>
    <t>Kommunalsteuer f.Ausfalltage</t>
  </si>
  <si>
    <t>vom Mehrlohn</t>
  </si>
  <si>
    <t>von beidem</t>
  </si>
  <si>
    <t>Mehrlohnfaktor</t>
  </si>
  <si>
    <t>Bezahlte Freizeit</t>
  </si>
  <si>
    <t>Andere Lohn-bestandteile</t>
  </si>
  <si>
    <t>Bedeutung</t>
  </si>
  <si>
    <t>Zuschläge</t>
  </si>
  <si>
    <t>unproduktive Stunden</t>
  </si>
  <si>
    <t>Mittlerer KV-Loh:Mittellohn</t>
  </si>
  <si>
    <t>Andere Lohn-gebundene Kosten</t>
  </si>
  <si>
    <t>Kommunalsteuer u.a.</t>
  </si>
  <si>
    <t>Andere Lohngebundene Kosten:</t>
  </si>
  <si>
    <t>Kommunalsteuer</t>
  </si>
  <si>
    <t>Kleingeräte und Gerüste</t>
  </si>
  <si>
    <t>Haftpflichtversicherung</t>
  </si>
  <si>
    <t>Nebenmaterialien</t>
  </si>
  <si>
    <t>Lohnverrrechnung</t>
  </si>
  <si>
    <t>Andere Kosten</t>
  </si>
  <si>
    <t>Mittellohnberechnung</t>
  </si>
  <si>
    <t>mit gesamten Nebenkosten</t>
  </si>
  <si>
    <t>Verrechnete Kosten Pro Arbeitsstunde</t>
  </si>
  <si>
    <t>von Lohnkosten</t>
  </si>
  <si>
    <t>Übertrag in Tabelle K3</t>
  </si>
  <si>
    <t>G11</t>
  </si>
  <si>
    <t>G 12</t>
  </si>
  <si>
    <t>G15</t>
  </si>
  <si>
    <t>Monatslohn KV</t>
  </si>
  <si>
    <t>Mehrarbeit</t>
  </si>
  <si>
    <t>% (von Regielohn)</t>
  </si>
  <si>
    <t>bezahlte Weihnachtsfeiertage</t>
  </si>
  <si>
    <t>Internatskosten Lehrlinge</t>
  </si>
  <si>
    <t>KV  Stundenlohn</t>
  </si>
  <si>
    <t>tatsächl. Monatslohn €</t>
  </si>
  <si>
    <t>Beschäftigung</t>
  </si>
  <si>
    <t>Überkollektiv Lohn</t>
  </si>
  <si>
    <t>Progress</t>
  </si>
  <si>
    <t xml:space="preserve">Bauaufsicht </t>
  </si>
  <si>
    <t xml:space="preserve">Gesamtlohn mit Bauaufsicht </t>
  </si>
  <si>
    <t>2. Lehrjahr</t>
  </si>
  <si>
    <t>Kollektivvertraglicher Mittellohn</t>
  </si>
  <si>
    <t>Gesamt</t>
  </si>
  <si>
    <t>Zusammenfassung</t>
  </si>
  <si>
    <t>Durchschnitts-lohn pro Stunde</t>
  </si>
  <si>
    <t>Summe Mehrarbeit/Überstunden</t>
  </si>
  <si>
    <t>Dienstgeberzuschlag (Wien)</t>
  </si>
  <si>
    <t>von Mehrarbeit</t>
  </si>
  <si>
    <t>Sonstige (Berufsschulbesuch)</t>
  </si>
  <si>
    <t>Karl Krempel</t>
  </si>
  <si>
    <t>74/2018</t>
  </si>
  <si>
    <t>Pos. Kategorie</t>
  </si>
  <si>
    <t>1.</t>
  </si>
  <si>
    <t>2.</t>
  </si>
  <si>
    <t>3.</t>
  </si>
  <si>
    <t>4.</t>
  </si>
  <si>
    <t>5.</t>
  </si>
  <si>
    <t>6.</t>
  </si>
  <si>
    <t>VorarbeiterIn (qualifizierte/r GartenarbeiterIn ohne Lehrabschluss)</t>
  </si>
  <si>
    <t>7.</t>
  </si>
  <si>
    <t>GartenarbeiterIn (ohne Lehrabschluss)</t>
  </si>
  <si>
    <t>8.</t>
  </si>
  <si>
    <t>Lehrlingsentschadigungen</t>
  </si>
  <si>
    <t>Lehrjahr</t>
  </si>
  <si>
    <t>ObergärtnerIn, GreenkeeperIn</t>
  </si>
  <si>
    <t>AnlagenleiterIn bzw. gew. GärtnermeisterIn</t>
  </si>
  <si>
    <t>1. GärtnerIn und KraftwagenlenkerIn</t>
  </si>
  <si>
    <t>2. GärtnerIn (mit Lehrabschluss im Lehrberuf Landschaftsgärtner bzw. GärtnerIn der Pos. 5) ab dem 2. Jahr der Verwendung</t>
  </si>
  <si>
    <t>GärtnerIn (mit Lehrabschluss im landwirtsch. Gartenbau, in der Friedhofsgärtnerei oder als BlumenbinderIn) im 1. Jahr der Verwendung als LandschaftsgärtnerIn</t>
  </si>
  <si>
    <t>GartenarbeiterIn bis zu einer Betriebszugehörigkeit bis zu 6 Monaten (ohne Lehrabschluss)</t>
  </si>
  <si>
    <t>monatlich</t>
  </si>
  <si>
    <t>Obergärtner</t>
  </si>
  <si>
    <t>Gärtnermeisterin</t>
  </si>
  <si>
    <t>Gärtnerin/Kfz.-Lenker</t>
  </si>
  <si>
    <t>Gärtner mit LAP</t>
  </si>
  <si>
    <t>Gartenarbeiterin</t>
  </si>
  <si>
    <t>Qualif. Gartenararb.</t>
  </si>
  <si>
    <t>Kalkulierte Mannschaft Gärtnerei</t>
  </si>
  <si>
    <t>Brutto-Stunden-lohn</t>
  </si>
  <si>
    <t>Gartenbau</t>
  </si>
  <si>
    <t>39 Stunden</t>
  </si>
  <si>
    <t>2</t>
  </si>
  <si>
    <t>3</t>
  </si>
  <si>
    <t>4</t>
  </si>
  <si>
    <t>Wochenarbeitszeit</t>
  </si>
  <si>
    <t>5</t>
  </si>
  <si>
    <t>6</t>
  </si>
  <si>
    <t>7</t>
  </si>
  <si>
    <t>Lehrling 2.LJ</t>
  </si>
  <si>
    <t>Anzahl der Stunden</t>
  </si>
  <si>
    <t>Aufzahlung in %</t>
  </si>
  <si>
    <t>Faktor</t>
  </si>
  <si>
    <t>Summe in %</t>
  </si>
  <si>
    <t>Prozent je Arbeitsstunde</t>
  </si>
  <si>
    <t>Kalkulierte Wochenarbeitzszeit</t>
  </si>
  <si>
    <t xml:space="preserve">Übertrag in Fromblatt K3 </t>
  </si>
  <si>
    <t>Zeile E</t>
  </si>
  <si>
    <t>Aufzahlung für Erschwernisse</t>
  </si>
  <si>
    <t>Vorarbeiter/Partieführer</t>
  </si>
  <si>
    <t>Arbeit mit Maschinen</t>
  </si>
  <si>
    <t>Arbeit auf Bäumen</t>
  </si>
  <si>
    <t>% des Teams</t>
  </si>
  <si>
    <t>% des KV-Lohnes</t>
  </si>
  <si>
    <t>Betrag laut KV</t>
  </si>
  <si>
    <t>Übertrag in K3</t>
  </si>
  <si>
    <t>Zeile F</t>
  </si>
  <si>
    <t>Fahrtkosten</t>
  </si>
  <si>
    <t>Wegegeld</t>
  </si>
  <si>
    <t>Übertrag in Formblatt K3</t>
  </si>
  <si>
    <t>Zeile</t>
  </si>
  <si>
    <t>Andere nicht abgabenpfliichtige Lohnbestandteile</t>
  </si>
  <si>
    <t>G Andere abgabenpflichtige Lohnbestandteile</t>
  </si>
  <si>
    <t>Gemeinkosten-zuschlag</t>
  </si>
  <si>
    <t>Wagnis</t>
  </si>
  <si>
    <t>Abgeltung Schadensfälle</t>
  </si>
  <si>
    <t>Bauzinsen</t>
  </si>
  <si>
    <t>Gewinn</t>
  </si>
  <si>
    <t>Zeile G</t>
  </si>
  <si>
    <t>Zeile I</t>
  </si>
  <si>
    <t>A Kollektivvertrag-licher Mittellohn</t>
  </si>
  <si>
    <t>Durchschnittlicher Regielohn</t>
  </si>
  <si>
    <t>aus Kostenrechnung</t>
  </si>
  <si>
    <t>Eigenkapital-verzinsung</t>
  </si>
  <si>
    <t xml:space="preserve">Kalkulierte Mannschaft </t>
  </si>
  <si>
    <t xml:space="preserve">Aufzahlung für Mehrarbeit </t>
  </si>
  <si>
    <t>F 15</t>
  </si>
  <si>
    <t>F7</t>
  </si>
  <si>
    <t>Andere Lohn-bestandteile F7</t>
  </si>
  <si>
    <t>C13</t>
  </si>
  <si>
    <t>Lohnneben-kosten</t>
  </si>
  <si>
    <t>E 38</t>
  </si>
  <si>
    <t xml:space="preserve">Lohnneben-kosten </t>
  </si>
  <si>
    <t>C 47</t>
  </si>
  <si>
    <t>Lohnneben-kosten C47</t>
  </si>
  <si>
    <t>I 18</t>
  </si>
  <si>
    <t>I 19</t>
  </si>
  <si>
    <t>G 8</t>
  </si>
  <si>
    <t>G 7</t>
  </si>
  <si>
    <t>Taggeld</t>
  </si>
  <si>
    <t>Trennung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</si>
</sst>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.000_ ;\-#,##0.000\ "/>
    <numFmt numFmtId="166" formatCode="0.000%"/>
    <numFmt numFmtId="167" formatCode="_-[$€-C07]\ * #,##0.00_-;\-[$€-C07]\ * #,##0.00_-;_-[$€-C07]\ * &quot;-&quot;??_-;_-@_-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14" fontId="0" fillId="0" borderId="0" xfId="0" applyNumberFormat="1"/>
    <xf numFmtId="0" fontId="3" fillId="0" borderId="0" xfId="0" applyFont="1"/>
    <xf numFmtId="49" fontId="0" fillId="0" borderId="0" xfId="0" applyNumberFormat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10" fontId="0" fillId="0" borderId="1" xfId="0" applyNumberFormat="1" applyBorder="1"/>
    <xf numFmtId="49" fontId="0" fillId="0" borderId="3" xfId="0" applyNumberFormat="1" applyBorder="1" applyAlignment="1">
      <alignment wrapText="1"/>
    </xf>
    <xf numFmtId="9" fontId="0" fillId="0" borderId="0" xfId="2" applyFont="1"/>
    <xf numFmtId="2" fontId="0" fillId="0" borderId="0" xfId="0" applyNumberFormat="1"/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Continuous"/>
    </xf>
    <xf numFmtId="2" fontId="0" fillId="0" borderId="1" xfId="0" applyNumberFormat="1" applyBorder="1"/>
    <xf numFmtId="164" fontId="0" fillId="0" borderId="1" xfId="0" applyNumberFormat="1" applyBorder="1"/>
    <xf numFmtId="49" fontId="2" fillId="3" borderId="1" xfId="0" applyNumberFormat="1" applyFont="1" applyFill="1" applyBorder="1" applyAlignment="1">
      <alignment wrapText="1"/>
    </xf>
    <xf numFmtId="0" fontId="0" fillId="3" borderId="1" xfId="0" applyFill="1" applyBorder="1"/>
    <xf numFmtId="0" fontId="0" fillId="3" borderId="0" xfId="0" applyFill="1"/>
    <xf numFmtId="49" fontId="0" fillId="3" borderId="1" xfId="0" applyNumberFormat="1" applyFill="1" applyBorder="1" applyAlignment="1">
      <alignment wrapText="1"/>
    </xf>
    <xf numFmtId="0" fontId="0" fillId="3" borderId="1" xfId="0" applyFill="1" applyBorder="1" applyAlignment="1">
      <alignment wrapText="1"/>
    </xf>
    <xf numFmtId="10" fontId="0" fillId="3" borderId="1" xfId="0" applyNumberFormat="1" applyFill="1" applyBorder="1"/>
    <xf numFmtId="44" fontId="0" fillId="3" borderId="1" xfId="1" applyFont="1" applyFill="1" applyBorder="1"/>
    <xf numFmtId="10" fontId="0" fillId="3" borderId="0" xfId="0" applyNumberFormat="1" applyFill="1"/>
    <xf numFmtId="164" fontId="2" fillId="3" borderId="1" xfId="0" applyNumberFormat="1" applyFont="1" applyFill="1" applyBorder="1"/>
    <xf numFmtId="10" fontId="0" fillId="3" borderId="1" xfId="2" applyNumberFormat="1" applyFont="1" applyFill="1" applyBorder="1"/>
    <xf numFmtId="164" fontId="0" fillId="3" borderId="1" xfId="0" applyNumberFormat="1" applyFill="1" applyBorder="1"/>
    <xf numFmtId="49" fontId="0" fillId="4" borderId="1" xfId="0" applyNumberFormat="1" applyFill="1" applyBorder="1" applyAlignment="1">
      <alignment wrapText="1"/>
    </xf>
    <xf numFmtId="0" fontId="0" fillId="4" borderId="1" xfId="0" applyFill="1" applyBorder="1"/>
    <xf numFmtId="49" fontId="0" fillId="4" borderId="1" xfId="0" applyNumberFormat="1" applyFill="1" applyBorder="1" applyAlignment="1">
      <alignment horizontal="centerContinuous"/>
    </xf>
    <xf numFmtId="0" fontId="0" fillId="4" borderId="0" xfId="0" applyFill="1"/>
    <xf numFmtId="49" fontId="0" fillId="4" borderId="0" xfId="0" applyNumberFormat="1" applyFill="1" applyAlignment="1">
      <alignment wrapText="1"/>
    </xf>
    <xf numFmtId="49" fontId="2" fillId="4" borderId="0" xfId="0" applyNumberFormat="1" applyFont="1" applyFill="1" applyAlignment="1">
      <alignment wrapText="1"/>
    </xf>
    <xf numFmtId="0" fontId="2" fillId="4" borderId="0" xfId="0" applyFont="1" applyFill="1"/>
    <xf numFmtId="14" fontId="0" fillId="4" borderId="0" xfId="0" applyNumberFormat="1" applyFill="1"/>
    <xf numFmtId="9" fontId="0" fillId="4" borderId="1" xfId="0" applyNumberFormat="1" applyFill="1" applyBorder="1"/>
    <xf numFmtId="49" fontId="4" fillId="0" borderId="0" xfId="0" applyNumberFormat="1" applyFont="1" applyAlignment="1"/>
    <xf numFmtId="0" fontId="3" fillId="6" borderId="0" xfId="0" applyFont="1" applyFill="1"/>
    <xf numFmtId="0" fontId="0" fillId="6" borderId="0" xfId="0" applyFill="1"/>
    <xf numFmtId="166" fontId="2" fillId="7" borderId="0" xfId="0" applyNumberFormat="1" applyFont="1" applyFill="1"/>
    <xf numFmtId="164" fontId="2" fillId="0" borderId="0" xfId="0" applyNumberFormat="1" applyFont="1" applyBorder="1"/>
    <xf numFmtId="10" fontId="0" fillId="8" borderId="1" xfId="2" applyNumberFormat="1" applyFont="1" applyFill="1" applyBorder="1"/>
    <xf numFmtId="49" fontId="3" fillId="2" borderId="1" xfId="0" applyNumberFormat="1" applyFont="1" applyFill="1" applyBorder="1" applyAlignment="1">
      <alignment wrapText="1"/>
    </xf>
    <xf numFmtId="10" fontId="3" fillId="2" borderId="1" xfId="0" applyNumberFormat="1" applyFont="1" applyFill="1" applyBorder="1"/>
    <xf numFmtId="164" fontId="3" fillId="2" borderId="1" xfId="0" applyNumberFormat="1" applyFont="1" applyFill="1" applyBorder="1"/>
    <xf numFmtId="0" fontId="0" fillId="5" borderId="1" xfId="0" applyFill="1" applyBorder="1"/>
    <xf numFmtId="164" fontId="3" fillId="5" borderId="1" xfId="0" applyNumberFormat="1" applyFont="1" applyFill="1" applyBorder="1"/>
    <xf numFmtId="0" fontId="0" fillId="5" borderId="4" xfId="0" applyFill="1" applyBorder="1"/>
    <xf numFmtId="49" fontId="3" fillId="5" borderId="2" xfId="0" applyNumberFormat="1" applyFont="1" applyFill="1" applyBorder="1" applyAlignment="1"/>
    <xf numFmtId="49" fontId="3" fillId="5" borderId="3" xfId="0" applyNumberFormat="1" applyFont="1" applyFill="1" applyBorder="1" applyAlignment="1"/>
    <xf numFmtId="49" fontId="0" fillId="9" borderId="1" xfId="0" applyNumberFormat="1" applyFill="1" applyBorder="1" applyAlignment="1">
      <alignment wrapText="1"/>
    </xf>
    <xf numFmtId="0" fontId="0" fillId="9" borderId="1" xfId="0" applyFill="1" applyBorder="1"/>
    <xf numFmtId="10" fontId="0" fillId="9" borderId="1" xfId="0" applyNumberFormat="1" applyFill="1" applyBorder="1"/>
    <xf numFmtId="2" fontId="0" fillId="4" borderId="1" xfId="0" applyNumberFormat="1" applyFill="1" applyBorder="1"/>
    <xf numFmtId="0" fontId="0" fillId="2" borderId="1" xfId="0" applyFill="1" applyBorder="1"/>
    <xf numFmtId="0" fontId="0" fillId="0" borderId="0" xfId="0" applyAlignment="1">
      <alignment wrapText="1"/>
    </xf>
    <xf numFmtId="10" fontId="0" fillId="0" borderId="0" xfId="0" applyNumberFormat="1"/>
    <xf numFmtId="0" fontId="0" fillId="2" borderId="0" xfId="0" applyFill="1"/>
    <xf numFmtId="0" fontId="3" fillId="2" borderId="0" xfId="0" applyFont="1" applyFill="1"/>
    <xf numFmtId="10" fontId="2" fillId="11" borderId="1" xfId="0" applyNumberFormat="1" applyFont="1" applyFill="1" applyBorder="1"/>
    <xf numFmtId="9" fontId="0" fillId="0" borderId="1" xfId="2" applyFont="1" applyBorder="1"/>
    <xf numFmtId="10" fontId="0" fillId="0" borderId="1" xfId="2" applyNumberFormat="1" applyFont="1" applyBorder="1"/>
    <xf numFmtId="49" fontId="2" fillId="10" borderId="1" xfId="0" applyNumberFormat="1" applyFont="1" applyFill="1" applyBorder="1" applyAlignment="1">
      <alignment wrapText="1"/>
    </xf>
    <xf numFmtId="2" fontId="2" fillId="10" borderId="1" xfId="0" applyNumberFormat="1" applyFont="1" applyFill="1" applyBorder="1"/>
    <xf numFmtId="0" fontId="0" fillId="0" borderId="0" xfId="0" applyBorder="1"/>
    <xf numFmtId="2" fontId="0" fillId="11" borderId="1" xfId="0" applyNumberFormat="1" applyFill="1" applyBorder="1"/>
    <xf numFmtId="0" fontId="0" fillId="0" borderId="6" xfId="0" applyFill="1" applyBorder="1" applyAlignment="1">
      <alignment horizontal="centerContinuous"/>
    </xf>
    <xf numFmtId="0" fontId="0" fillId="10" borderId="0" xfId="0" applyFill="1" applyBorder="1"/>
    <xf numFmtId="0" fontId="0" fillId="10" borderId="0" xfId="0" applyFill="1"/>
    <xf numFmtId="0" fontId="0" fillId="10" borderId="1" xfId="0" applyFill="1" applyBorder="1"/>
    <xf numFmtId="0" fontId="2" fillId="0" borderId="0" xfId="0" applyFont="1" applyBorder="1"/>
    <xf numFmtId="167" fontId="0" fillId="0" borderId="1" xfId="0" applyNumberFormat="1" applyBorder="1"/>
    <xf numFmtId="10" fontId="0" fillId="0" borderId="0" xfId="2" applyNumberFormat="1" applyFont="1"/>
    <xf numFmtId="10" fontId="2" fillId="9" borderId="1" xfId="0" applyNumberFormat="1" applyFont="1" applyFill="1" applyBorder="1"/>
    <xf numFmtId="49" fontId="0" fillId="6" borderId="1" xfId="0" applyNumberFormat="1" applyFill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44" fontId="0" fillId="6" borderId="1" xfId="0" applyNumberFormat="1" applyFill="1" applyBorder="1"/>
    <xf numFmtId="0" fontId="2" fillId="6" borderId="1" xfId="0" applyFont="1" applyFill="1" applyBorder="1"/>
    <xf numFmtId="2" fontId="0" fillId="6" borderId="1" xfId="0" applyNumberFormat="1" applyFill="1" applyBorder="1"/>
    <xf numFmtId="165" fontId="2" fillId="6" borderId="1" xfId="0" applyNumberFormat="1" applyFont="1" applyFill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67" fontId="0" fillId="0" borderId="0" xfId="0" applyNumberFormat="1"/>
    <xf numFmtId="167" fontId="0" fillId="0" borderId="0" xfId="0" applyNumberFormat="1" applyAlignment="1">
      <alignment horizontal="center" vertical="center" wrapText="1"/>
    </xf>
    <xf numFmtId="167" fontId="2" fillId="2" borderId="1" xfId="0" applyNumberFormat="1" applyFont="1" applyFill="1" applyBorder="1"/>
    <xf numFmtId="16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vertical="center" wrapText="1"/>
    </xf>
    <xf numFmtId="167" fontId="0" fillId="0" borderId="4" xfId="0" applyNumberFormat="1" applyBorder="1" applyAlignment="1">
      <alignment horizontal="center" wrapText="1"/>
    </xf>
    <xf numFmtId="49" fontId="0" fillId="0" borderId="0" xfId="0" applyNumberFormat="1"/>
    <xf numFmtId="49" fontId="0" fillId="4" borderId="2" xfId="0" applyNumberFormat="1" applyFill="1" applyBorder="1"/>
    <xf numFmtId="49" fontId="0" fillId="4" borderId="4" xfId="0" applyNumberFormat="1" applyFill="1" applyBorder="1" applyAlignment="1">
      <alignment wrapText="1"/>
    </xf>
    <xf numFmtId="2" fontId="0" fillId="4" borderId="7" xfId="0" applyNumberFormat="1" applyFill="1" applyBorder="1"/>
    <xf numFmtId="49" fontId="0" fillId="4" borderId="8" xfId="0" applyNumberFormat="1" applyFill="1" applyBorder="1" applyAlignment="1">
      <alignment horizontal="centerContinuous" wrapText="1"/>
    </xf>
    <xf numFmtId="49" fontId="0" fillId="4" borderId="9" xfId="0" applyNumberFormat="1" applyFill="1" applyBorder="1" applyAlignment="1">
      <alignment horizontal="centerContinuous" wrapText="1"/>
    </xf>
    <xf numFmtId="49" fontId="0" fillId="4" borderId="10" xfId="0" applyNumberFormat="1" applyFill="1" applyBorder="1" applyAlignment="1">
      <alignment horizontal="centerContinuous" wrapText="1"/>
    </xf>
    <xf numFmtId="0" fontId="0" fillId="12" borderId="11" xfId="0" applyFill="1" applyBorder="1"/>
    <xf numFmtId="0" fontId="0" fillId="0" borderId="1" xfId="2" applyNumberFormat="1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/>
    <xf numFmtId="0" fontId="0" fillId="0" borderId="2" xfId="0" applyBorder="1" applyAlignment="1">
      <alignment horizontal="center" wrapText="1"/>
    </xf>
    <xf numFmtId="49" fontId="2" fillId="0" borderId="2" xfId="0" applyNumberFormat="1" applyFont="1" applyBorder="1" applyAlignment="1">
      <alignment horizontal="center"/>
    </xf>
    <xf numFmtId="0" fontId="2" fillId="0" borderId="4" xfId="0" applyFont="1" applyBorder="1" applyAlignment="1"/>
    <xf numFmtId="0" fontId="2" fillId="0" borderId="0" xfId="0" applyFont="1" applyAlignment="1">
      <alignment horizontal="left" vertical="center" wrapText="1"/>
    </xf>
    <xf numFmtId="0" fontId="0" fillId="0" borderId="1" xfId="0" applyNumberFormat="1" applyBorder="1" applyAlignment="1">
      <alignment wrapText="1"/>
    </xf>
    <xf numFmtId="1" fontId="0" fillId="0" borderId="1" xfId="0" applyNumberFormat="1" applyBorder="1"/>
    <xf numFmtId="167" fontId="0" fillId="0" borderId="1" xfId="0" applyNumberFormat="1" applyBorder="1" applyAlignment="1">
      <alignment wrapText="1"/>
    </xf>
    <xf numFmtId="0" fontId="0" fillId="0" borderId="12" xfId="0" applyBorder="1"/>
    <xf numFmtId="49" fontId="3" fillId="12" borderId="11" xfId="0" applyNumberFormat="1" applyFont="1" applyFill="1" applyBorder="1" applyAlignment="1">
      <alignment wrapText="1"/>
    </xf>
    <xf numFmtId="0" fontId="0" fillId="12" borderId="13" xfId="0" applyFill="1" applyBorder="1"/>
    <xf numFmtId="44" fontId="0" fillId="0" borderId="1" xfId="0" applyNumberFormat="1" applyBorder="1"/>
    <xf numFmtId="167" fontId="0" fillId="14" borderId="1" xfId="0" applyNumberFormat="1" applyFill="1" applyBorder="1"/>
    <xf numFmtId="164" fontId="3" fillId="10" borderId="0" xfId="0" applyNumberFormat="1" applyFont="1" applyFill="1" applyBorder="1"/>
    <xf numFmtId="49" fontId="0" fillId="10" borderId="5" xfId="0" applyNumberFormat="1" applyFont="1" applyFill="1" applyBorder="1" applyAlignment="1">
      <alignment wrapText="1"/>
    </xf>
    <xf numFmtId="49" fontId="0" fillId="0" borderId="5" xfId="0" applyNumberFormat="1" applyFont="1" applyBorder="1" applyAlignment="1">
      <alignment wrapText="1"/>
    </xf>
    <xf numFmtId="49" fontId="6" fillId="10" borderId="5" xfId="0" applyNumberFormat="1" applyFont="1" applyFill="1" applyBorder="1" applyAlignment="1">
      <alignment wrapText="1"/>
    </xf>
    <xf numFmtId="0" fontId="6" fillId="10" borderId="5" xfId="0" applyFont="1" applyFill="1" applyBorder="1"/>
    <xf numFmtId="0" fontId="6" fillId="10" borderId="1" xfId="0" applyFont="1" applyFill="1" applyBorder="1"/>
    <xf numFmtId="10" fontId="6" fillId="10" borderId="1" xfId="0" applyNumberFormat="1" applyFont="1" applyFill="1" applyBorder="1"/>
    <xf numFmtId="49" fontId="6" fillId="0" borderId="5" xfId="0" applyNumberFormat="1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1" xfId="0" applyFont="1" applyBorder="1"/>
    <xf numFmtId="9" fontId="6" fillId="0" borderId="1" xfId="0" applyNumberFormat="1" applyFont="1" applyBorder="1"/>
    <xf numFmtId="49" fontId="5" fillId="10" borderId="5" xfId="0" applyNumberFormat="1" applyFont="1" applyFill="1" applyBorder="1" applyAlignment="1">
      <alignment wrapText="1"/>
    </xf>
    <xf numFmtId="164" fontId="0" fillId="10" borderId="1" xfId="0" applyNumberFormat="1" applyFont="1" applyFill="1" applyBorder="1"/>
    <xf numFmtId="0" fontId="0" fillId="13" borderId="1" xfId="0" applyFont="1" applyFill="1" applyBorder="1"/>
    <xf numFmtId="2" fontId="0" fillId="13" borderId="1" xfId="0" applyNumberFormat="1" applyFont="1" applyFill="1" applyBorder="1"/>
    <xf numFmtId="2" fontId="0" fillId="0" borderId="0" xfId="0" applyNumberFormat="1" applyBorder="1"/>
    <xf numFmtId="2" fontId="2" fillId="0" borderId="0" xfId="2" applyNumberFormat="1" applyFont="1" applyBorder="1"/>
    <xf numFmtId="44" fontId="2" fillId="10" borderId="0" xfId="1" applyFont="1" applyFill="1" applyBorder="1"/>
    <xf numFmtId="44" fontId="0" fillId="10" borderId="0" xfId="1" applyFont="1" applyFill="1" applyBorder="1"/>
    <xf numFmtId="164" fontId="2" fillId="10" borderId="0" xfId="0" applyNumberFormat="1" applyFont="1" applyFill="1" applyBorder="1"/>
    <xf numFmtId="164" fontId="0" fillId="10" borderId="0" xfId="0" applyNumberFormat="1" applyFill="1" applyBorder="1"/>
    <xf numFmtId="49" fontId="2" fillId="6" borderId="1" xfId="0" applyNumberFormat="1" applyFont="1" applyFill="1" applyBorder="1" applyAlignment="1">
      <alignment wrapText="1"/>
    </xf>
    <xf numFmtId="0" fontId="0" fillId="6" borderId="1" xfId="0" applyFill="1" applyBorder="1"/>
    <xf numFmtId="10" fontId="0" fillId="6" borderId="2" xfId="0" applyNumberFormat="1" applyFill="1" applyBorder="1"/>
    <xf numFmtId="44" fontId="2" fillId="6" borderId="12" xfId="1" applyFont="1" applyFill="1" applyBorder="1"/>
    <xf numFmtId="0" fontId="2" fillId="6" borderId="1" xfId="0" applyFont="1" applyFill="1" applyBorder="1" applyAlignment="1">
      <alignment wrapText="1"/>
    </xf>
    <xf numFmtId="49" fontId="3" fillId="4" borderId="1" xfId="0" applyNumberFormat="1" applyFont="1" applyFill="1" applyBorder="1" applyAlignment="1">
      <alignment wrapText="1"/>
    </xf>
    <xf numFmtId="9" fontId="0" fillId="4" borderId="1" xfId="2" applyFont="1" applyFill="1" applyBorder="1"/>
    <xf numFmtId="44" fontId="0" fillId="4" borderId="1" xfId="1" applyFont="1" applyFill="1" applyBorder="1"/>
    <xf numFmtId="2" fontId="0" fillId="4" borderId="1" xfId="2" applyNumberFormat="1" applyFont="1" applyFill="1" applyBorder="1"/>
    <xf numFmtId="10" fontId="2" fillId="7" borderId="1" xfId="2" applyNumberFormat="1" applyFont="1" applyFill="1" applyBorder="1"/>
    <xf numFmtId="10" fontId="0" fillId="7" borderId="13" xfId="2" applyNumberFormat="1" applyFont="1" applyFill="1" applyBorder="1"/>
    <xf numFmtId="44" fontId="0" fillId="7" borderId="14" xfId="0" applyNumberFormat="1" applyFill="1" applyBorder="1"/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7" workbookViewId="0">
      <selection activeCell="B18" sqref="B18"/>
    </sheetView>
  </sheetViews>
  <sheetFormatPr baseColWidth="10" defaultRowHeight="15" x14ac:dyDescent="0.25"/>
  <cols>
    <col min="1" max="1" width="19.140625" style="3" customWidth="1"/>
    <col min="2" max="2" width="14.7109375" style="3" customWidth="1"/>
    <col min="3" max="3" width="14.5703125" customWidth="1"/>
    <col min="4" max="4" width="10.42578125" customWidth="1"/>
  </cols>
  <sheetData>
    <row r="1" spans="1:11" ht="21" x14ac:dyDescent="0.35">
      <c r="A1" s="35" t="s">
        <v>99</v>
      </c>
      <c r="B1" s="35"/>
      <c r="E1" t="s">
        <v>0</v>
      </c>
      <c r="F1" s="2" t="s">
        <v>1</v>
      </c>
    </row>
    <row r="2" spans="1:11" x14ac:dyDescent="0.25">
      <c r="E2" t="s">
        <v>2</v>
      </c>
      <c r="F2" s="1">
        <v>43164</v>
      </c>
      <c r="G2" t="s">
        <v>3</v>
      </c>
    </row>
    <row r="3" spans="1:11" ht="15.75" x14ac:dyDescent="0.25">
      <c r="A3" s="26" t="s">
        <v>13</v>
      </c>
      <c r="B3" s="41" t="s">
        <v>158</v>
      </c>
      <c r="C3" s="53" t="s">
        <v>128</v>
      </c>
      <c r="D3" s="27"/>
      <c r="E3" s="27" t="s">
        <v>4</v>
      </c>
      <c r="F3" s="28" t="s">
        <v>116</v>
      </c>
      <c r="G3" s="27"/>
      <c r="H3" s="27"/>
      <c r="I3" s="27"/>
      <c r="J3" s="27"/>
      <c r="K3" s="29"/>
    </row>
    <row r="4" spans="1:11" x14ac:dyDescent="0.25">
      <c r="A4" s="26" t="s">
        <v>14</v>
      </c>
      <c r="B4" s="26"/>
      <c r="C4" s="27" t="s">
        <v>129</v>
      </c>
      <c r="D4" s="27"/>
      <c r="E4" s="27" t="s">
        <v>5</v>
      </c>
      <c r="F4" s="28">
        <v>0</v>
      </c>
      <c r="G4" s="27"/>
      <c r="H4" s="27"/>
      <c r="I4" s="27"/>
      <c r="J4" s="27" t="s">
        <v>6</v>
      </c>
      <c r="K4" s="29"/>
    </row>
    <row r="5" spans="1:11" x14ac:dyDescent="0.25">
      <c r="A5" s="30"/>
      <c r="B5" s="30"/>
      <c r="C5" s="29"/>
      <c r="D5" s="29"/>
      <c r="E5" s="29"/>
      <c r="F5" s="29"/>
      <c r="G5" s="29"/>
      <c r="H5" s="29"/>
      <c r="I5" s="29"/>
      <c r="J5" s="29"/>
      <c r="K5" s="29"/>
    </row>
    <row r="6" spans="1:11" ht="15.75" thickBot="1" x14ac:dyDescent="0.3">
      <c r="A6" s="31" t="s">
        <v>9</v>
      </c>
      <c r="B6" s="31"/>
      <c r="C6" s="29">
        <v>5</v>
      </c>
      <c r="D6" s="29"/>
      <c r="E6" s="32" t="s">
        <v>7</v>
      </c>
      <c r="F6" s="29"/>
      <c r="G6" s="29"/>
      <c r="H6" s="29"/>
      <c r="I6" s="29"/>
      <c r="J6" s="33">
        <v>43160</v>
      </c>
      <c r="K6" s="29"/>
    </row>
    <row r="7" spans="1:11" s="88" customFormat="1" ht="30.75" thickBot="1" x14ac:dyDescent="0.3">
      <c r="A7" s="26" t="s">
        <v>163</v>
      </c>
      <c r="B7" s="26" t="s">
        <v>159</v>
      </c>
      <c r="C7" s="89"/>
      <c r="D7" s="92" t="s">
        <v>160</v>
      </c>
      <c r="E7" s="93" t="s">
        <v>161</v>
      </c>
      <c r="F7" s="93" t="s">
        <v>162</v>
      </c>
      <c r="G7" s="93" t="s">
        <v>164</v>
      </c>
      <c r="H7" s="93" t="s">
        <v>165</v>
      </c>
      <c r="I7" s="94" t="s">
        <v>166</v>
      </c>
      <c r="J7" s="90" t="s">
        <v>167</v>
      </c>
    </row>
    <row r="8" spans="1:11" x14ac:dyDescent="0.25">
      <c r="A8" s="26"/>
      <c r="B8" s="27" t="s">
        <v>10</v>
      </c>
      <c r="C8" s="27"/>
      <c r="D8" s="91">
        <f>'Kalkulierte Mannschaft'!G5</f>
        <v>12.31</v>
      </c>
      <c r="E8" s="91">
        <f>'Kalkulierte Mannschaft'!G6</f>
        <v>11.52</v>
      </c>
      <c r="F8" s="91">
        <f>'Kalkulierte Mannschaft'!G7</f>
        <v>11.18</v>
      </c>
      <c r="G8" s="91">
        <f>'Kalkulierte Mannschaft'!G9</f>
        <v>10.119999999999999</v>
      </c>
      <c r="H8" s="91">
        <f>'Kalkulierte Mannschaft'!G8</f>
        <v>10.94</v>
      </c>
      <c r="I8" s="91">
        <f>'Kalkulierte Mannschaft'!G9</f>
        <v>10.119999999999999</v>
      </c>
      <c r="J8" s="52">
        <f>'Kalkulierte Mannschaft'!G10</f>
        <v>4.3601183431952659</v>
      </c>
    </row>
    <row r="9" spans="1:11" x14ac:dyDescent="0.25">
      <c r="A9" s="26"/>
      <c r="B9" s="27" t="s">
        <v>114</v>
      </c>
      <c r="C9" s="27"/>
      <c r="D9" s="34">
        <v>1</v>
      </c>
      <c r="E9" s="34">
        <v>1</v>
      </c>
      <c r="F9" s="34">
        <v>1</v>
      </c>
      <c r="G9" s="34">
        <v>1</v>
      </c>
      <c r="H9" s="34">
        <v>1</v>
      </c>
      <c r="I9" s="34">
        <v>1</v>
      </c>
      <c r="J9" s="34">
        <v>1</v>
      </c>
    </row>
    <row r="10" spans="1:11" ht="15.75" thickBot="1" x14ac:dyDescent="0.3"/>
    <row r="11" spans="1:11" ht="45.75" thickBot="1" x14ac:dyDescent="0.3">
      <c r="A11" s="132" t="s">
        <v>198</v>
      </c>
      <c r="B11" s="73"/>
      <c r="C11" s="133"/>
      <c r="D11" s="133"/>
      <c r="E11" s="136" t="s">
        <v>199</v>
      </c>
      <c r="F11" s="134">
        <v>1</v>
      </c>
      <c r="G11" s="135">
        <f>'Kalkulierte Mannschaft'!F18</f>
        <v>11.547784949632524</v>
      </c>
      <c r="H11" s="128"/>
      <c r="I11" s="128"/>
    </row>
    <row r="12" spans="1:11" x14ac:dyDescent="0.25">
      <c r="A12" s="15" t="s">
        <v>87</v>
      </c>
      <c r="B12" s="16" t="s">
        <v>86</v>
      </c>
      <c r="C12" s="15" t="s">
        <v>65</v>
      </c>
      <c r="D12" s="16" t="s">
        <v>188</v>
      </c>
      <c r="E12" s="17"/>
      <c r="F12" s="17"/>
      <c r="G12" s="17"/>
      <c r="H12" s="67"/>
      <c r="I12" s="67"/>
    </row>
    <row r="13" spans="1:11" ht="30" x14ac:dyDescent="0.25">
      <c r="A13" s="18" t="s">
        <v>15</v>
      </c>
      <c r="B13" s="19" t="s">
        <v>88</v>
      </c>
      <c r="C13" s="18" t="s">
        <v>202</v>
      </c>
      <c r="D13" s="16" t="s">
        <v>213</v>
      </c>
      <c r="E13" s="20"/>
      <c r="F13" s="20">
        <f>'Kalkulierte Mannschaft'!I19</f>
        <v>6.0322892765618738E-2</v>
      </c>
      <c r="G13" s="21">
        <f>'Kalkulierte Mannschaft'!F19</f>
        <v>0.69659579319710874</v>
      </c>
      <c r="H13" s="129"/>
      <c r="I13" s="129"/>
    </row>
    <row r="14" spans="1:11" x14ac:dyDescent="0.25">
      <c r="A14" s="18" t="s">
        <v>16</v>
      </c>
      <c r="B14" s="16" t="s">
        <v>17</v>
      </c>
      <c r="C14" s="18"/>
      <c r="D14" s="16"/>
      <c r="E14" s="16"/>
      <c r="F14" s="20"/>
      <c r="G14" s="21"/>
      <c r="H14" s="129"/>
      <c r="I14" s="129"/>
    </row>
    <row r="15" spans="1:11" ht="30" x14ac:dyDescent="0.25">
      <c r="A15" s="18" t="s">
        <v>18</v>
      </c>
      <c r="B15" s="16" t="s">
        <v>19</v>
      </c>
      <c r="C15" s="18" t="s">
        <v>202</v>
      </c>
      <c r="D15" s="16" t="s">
        <v>214</v>
      </c>
      <c r="E15" s="19" t="s">
        <v>109</v>
      </c>
      <c r="F15" s="20">
        <f>'Kalkulierte Mannschaft'!I20</f>
        <v>6.8898509287679655E-2</v>
      </c>
      <c r="G15" s="21">
        <f>'Kalkulierte Mannschaft'!F20</f>
        <v>0.79562516860438381</v>
      </c>
      <c r="H15" s="129"/>
      <c r="I15" s="129"/>
    </row>
    <row r="16" spans="1:11" ht="30" x14ac:dyDescent="0.25">
      <c r="A16" s="18" t="s">
        <v>20</v>
      </c>
      <c r="B16" s="16" t="s">
        <v>21</v>
      </c>
      <c r="C16" s="18" t="s">
        <v>203</v>
      </c>
      <c r="D16" s="16" t="s">
        <v>215</v>
      </c>
      <c r="E16" s="19" t="s">
        <v>109</v>
      </c>
      <c r="F16" s="22">
        <f>'Aufzahlung für Mehrarbeit'!G8</f>
        <v>5.6800000000000003E-2</v>
      </c>
      <c r="G16" s="21">
        <f>G11*F16</f>
        <v>0.65591418513912736</v>
      </c>
      <c r="H16" s="129"/>
      <c r="I16" s="129"/>
    </row>
    <row r="17" spans="1:9" ht="30" x14ac:dyDescent="0.25">
      <c r="A17" s="18" t="s">
        <v>22</v>
      </c>
      <c r="B17" s="16" t="s">
        <v>23</v>
      </c>
      <c r="C17" s="18" t="s">
        <v>203</v>
      </c>
      <c r="D17" s="16" t="s">
        <v>204</v>
      </c>
      <c r="E17" s="16" t="s">
        <v>40</v>
      </c>
      <c r="F17" s="20">
        <f>'Aufzahlung für Mehrarbeit'!E15</f>
        <v>0.09</v>
      </c>
      <c r="G17" s="21">
        <f>'Aufzahlung für Mehrarbeit'!F15</f>
        <v>1.0393006454669271</v>
      </c>
      <c r="H17" s="129"/>
      <c r="I17" s="129"/>
    </row>
    <row r="18" spans="1:9" ht="45" x14ac:dyDescent="0.25">
      <c r="A18" s="18" t="s">
        <v>190</v>
      </c>
      <c r="B18" s="16" t="s">
        <v>186</v>
      </c>
      <c r="C18" s="18" t="s">
        <v>85</v>
      </c>
      <c r="D18" s="16" t="s">
        <v>216</v>
      </c>
      <c r="E18" s="16"/>
      <c r="F18" s="20">
        <f>G18/G11</f>
        <v>7.0851840569463892E-2</v>
      </c>
      <c r="G18" s="21">
        <f>'Andere Lohnbestandteile'!F8</f>
        <v>0.81818181818181823</v>
      </c>
      <c r="H18" s="129"/>
      <c r="I18" s="129"/>
    </row>
    <row r="19" spans="1:9" x14ac:dyDescent="0.25">
      <c r="A19" s="15" t="s">
        <v>24</v>
      </c>
      <c r="B19" s="16" t="s">
        <v>25</v>
      </c>
      <c r="C19" s="15"/>
      <c r="D19" s="16"/>
      <c r="E19" s="16"/>
      <c r="F19" s="20">
        <f>SUM(F11:F17)</f>
        <v>1.2760214020532985</v>
      </c>
      <c r="G19" s="23">
        <f>G11*F19</f>
        <v>14.735220742040072</v>
      </c>
      <c r="H19" s="130"/>
      <c r="I19" s="130"/>
    </row>
    <row r="20" spans="1:9" ht="45" x14ac:dyDescent="0.25">
      <c r="A20" s="18" t="s">
        <v>189</v>
      </c>
      <c r="B20" s="18" t="s">
        <v>185</v>
      </c>
      <c r="C20" s="18" t="s">
        <v>206</v>
      </c>
      <c r="D20" s="16" t="s">
        <v>205</v>
      </c>
      <c r="E20" s="16"/>
      <c r="F20" s="24">
        <f>G20/G19</f>
        <v>7.3262930596314432E-2</v>
      </c>
      <c r="G20" s="21">
        <f>'Andere Lohnbestandteile'!G8</f>
        <v>1.0795454545454546</v>
      </c>
      <c r="H20" s="129"/>
      <c r="I20" s="129"/>
    </row>
    <row r="21" spans="1:9" ht="30" x14ac:dyDescent="0.25">
      <c r="A21" s="18" t="s">
        <v>64</v>
      </c>
      <c r="B21" s="18" t="s">
        <v>63</v>
      </c>
      <c r="C21" s="18" t="s">
        <v>208</v>
      </c>
      <c r="D21" s="16" t="s">
        <v>207</v>
      </c>
      <c r="E21" s="16"/>
      <c r="F21" s="20">
        <f>Lohnnebenkosten!C13</f>
        <v>0.27310000000000001</v>
      </c>
      <c r="G21" s="25">
        <f>G19*F21</f>
        <v>4.0241887846511437</v>
      </c>
      <c r="H21" s="131"/>
      <c r="I21" s="131"/>
    </row>
    <row r="22" spans="1:9" ht="30" x14ac:dyDescent="0.25">
      <c r="A22" s="18" t="s">
        <v>66</v>
      </c>
      <c r="B22" s="18" t="s">
        <v>84</v>
      </c>
      <c r="C22" s="18" t="s">
        <v>210</v>
      </c>
      <c r="D22" s="16" t="s">
        <v>209</v>
      </c>
      <c r="E22" s="16"/>
      <c r="F22" s="20">
        <f>Lohnnebenkosten!E38</f>
        <v>0.63430000000000009</v>
      </c>
      <c r="G22" s="25">
        <f>G19*F22</f>
        <v>9.3465505166760181</v>
      </c>
      <c r="H22" s="131"/>
      <c r="I22" s="131"/>
    </row>
    <row r="23" spans="1:9" ht="30" x14ac:dyDescent="0.25">
      <c r="A23" s="18" t="s">
        <v>90</v>
      </c>
      <c r="B23" s="18" t="s">
        <v>91</v>
      </c>
      <c r="C23" s="18" t="s">
        <v>212</v>
      </c>
      <c r="D23" s="16" t="s">
        <v>211</v>
      </c>
      <c r="E23" s="16"/>
      <c r="F23" s="20">
        <f>Lohnnebenkosten!C47</f>
        <v>0.14409999999999998</v>
      </c>
      <c r="G23" s="25">
        <f>G19*F23</f>
        <v>2.1233453089279739</v>
      </c>
      <c r="H23" s="131"/>
      <c r="I23" s="131"/>
    </row>
    <row r="24" spans="1:9" ht="30" x14ac:dyDescent="0.25">
      <c r="A24" s="41" t="s">
        <v>8</v>
      </c>
      <c r="B24" s="74" t="s">
        <v>100</v>
      </c>
      <c r="C24" s="4"/>
      <c r="D24" s="4"/>
      <c r="E24" s="4"/>
      <c r="F24" s="42">
        <f>SUM(F19:F23)</f>
        <v>2.400784332649613</v>
      </c>
      <c r="G24" s="43">
        <f>SUM(G19:G23)</f>
        <v>31.308850806840663</v>
      </c>
      <c r="H24" s="111"/>
      <c r="I24" s="111"/>
    </row>
    <row r="25" spans="1:9" ht="30" x14ac:dyDescent="0.25">
      <c r="A25" s="112" t="s">
        <v>191</v>
      </c>
      <c r="B25" s="114" t="s">
        <v>200</v>
      </c>
      <c r="C25" s="115"/>
      <c r="D25" s="116"/>
      <c r="E25" s="116"/>
      <c r="F25" s="117">
        <v>0.16</v>
      </c>
      <c r="G25" s="123">
        <f>G24*F25</f>
        <v>5.0094161290945065</v>
      </c>
      <c r="H25" s="111"/>
      <c r="I25" s="111"/>
    </row>
    <row r="26" spans="1:9" ht="26.25" x14ac:dyDescent="0.25">
      <c r="A26" s="122" t="s">
        <v>192</v>
      </c>
      <c r="B26" s="114" t="s">
        <v>193</v>
      </c>
      <c r="C26" s="115"/>
      <c r="D26" s="116"/>
      <c r="E26" s="116"/>
      <c r="F26" s="117">
        <v>0.03</v>
      </c>
      <c r="G26" s="123">
        <f>G24*F26</f>
        <v>0.93926552420521991</v>
      </c>
      <c r="H26" s="111"/>
      <c r="I26" s="111"/>
    </row>
    <row r="27" spans="1:9" ht="26.25" x14ac:dyDescent="0.25">
      <c r="A27" s="122" t="s">
        <v>194</v>
      </c>
      <c r="B27" s="114" t="s">
        <v>201</v>
      </c>
      <c r="C27" s="115"/>
      <c r="D27" s="116"/>
      <c r="E27" s="116"/>
      <c r="F27" s="117">
        <v>2.5000000000000001E-2</v>
      </c>
      <c r="G27" s="123">
        <f>G24*F27</f>
        <v>0.78272127017101667</v>
      </c>
      <c r="H27" s="111"/>
      <c r="I27" s="111"/>
    </row>
    <row r="28" spans="1:9" x14ac:dyDescent="0.25">
      <c r="A28" s="113" t="s">
        <v>195</v>
      </c>
      <c r="B28" s="118" t="s">
        <v>40</v>
      </c>
      <c r="C28" s="119" t="s">
        <v>40</v>
      </c>
      <c r="D28" s="120"/>
      <c r="E28" s="120"/>
      <c r="F28" s="121">
        <v>0.04</v>
      </c>
      <c r="G28" s="14">
        <f>G24*F28</f>
        <v>1.2523540322736266</v>
      </c>
      <c r="H28" s="131"/>
      <c r="I28" s="131"/>
    </row>
    <row r="29" spans="1:9" ht="15.75" x14ac:dyDescent="0.25">
      <c r="A29" s="47" t="s">
        <v>101</v>
      </c>
      <c r="B29" s="48"/>
      <c r="C29" s="46"/>
      <c r="D29" s="46"/>
      <c r="E29" s="44"/>
      <c r="F29" s="44"/>
      <c r="G29" s="45">
        <f>G24+G25+G26+G27+G28</f>
        <v>39.292607762585035</v>
      </c>
      <c r="H29" s="111"/>
      <c r="I29" s="111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H8" sqref="H8"/>
    </sheetView>
  </sheetViews>
  <sheetFormatPr baseColWidth="10" defaultRowHeight="15" x14ac:dyDescent="0.25"/>
  <cols>
    <col min="1" max="1" width="17" customWidth="1"/>
    <col min="2" max="2" width="9.5703125" customWidth="1"/>
  </cols>
  <sheetData>
    <row r="1" spans="1:8" ht="15.75" x14ac:dyDescent="0.25">
      <c r="A1" s="2" t="s">
        <v>43</v>
      </c>
    </row>
    <row r="3" spans="1:8" ht="45" x14ac:dyDescent="0.25">
      <c r="A3" s="5" t="s">
        <v>45</v>
      </c>
      <c r="B3" s="5" t="s">
        <v>46</v>
      </c>
      <c r="C3" s="5" t="s">
        <v>41</v>
      </c>
      <c r="D3" s="5" t="s">
        <v>44</v>
      </c>
      <c r="E3" s="5" t="s">
        <v>50</v>
      </c>
      <c r="F3" s="5" t="s">
        <v>47</v>
      </c>
      <c r="G3" s="5" t="s">
        <v>48</v>
      </c>
      <c r="H3" s="3"/>
    </row>
    <row r="4" spans="1:8" x14ac:dyDescent="0.25">
      <c r="A4" s="5" t="s">
        <v>217</v>
      </c>
      <c r="B4" s="96">
        <v>100</v>
      </c>
      <c r="C4" s="105">
        <v>9.5</v>
      </c>
      <c r="D4" s="5" t="s">
        <v>49</v>
      </c>
      <c r="E4" s="103">
        <v>5</v>
      </c>
      <c r="F4" s="5"/>
      <c r="G4" s="105">
        <f>C4*E4</f>
        <v>47.5</v>
      </c>
      <c r="H4" s="3"/>
    </row>
    <row r="5" spans="1:8" x14ac:dyDescent="0.25">
      <c r="A5" s="4" t="s">
        <v>186</v>
      </c>
      <c r="B5" s="4">
        <v>100</v>
      </c>
      <c r="C5" s="70">
        <v>7.2</v>
      </c>
      <c r="D5" s="4" t="s">
        <v>49</v>
      </c>
      <c r="E5" s="104">
        <v>5</v>
      </c>
      <c r="F5" s="70">
        <f>C5*E5</f>
        <v>36</v>
      </c>
      <c r="G5" s="70"/>
    </row>
    <row r="6" spans="1:8" x14ac:dyDescent="0.25">
      <c r="A6" s="4" t="s">
        <v>218</v>
      </c>
      <c r="B6" s="4"/>
      <c r="C6" s="70"/>
      <c r="D6" s="4"/>
      <c r="E6" s="104"/>
      <c r="F6" s="70"/>
      <c r="G6" s="70"/>
    </row>
    <row r="7" spans="1:8" x14ac:dyDescent="0.25">
      <c r="A7" s="4" t="s">
        <v>35</v>
      </c>
      <c r="B7" s="4"/>
      <c r="C7" s="4"/>
      <c r="D7" s="4"/>
      <c r="E7" s="4"/>
      <c r="F7" s="70">
        <f>SUM(F5)</f>
        <v>36</v>
      </c>
      <c r="G7" s="70">
        <f>SUM(G4:G5)</f>
        <v>47.5</v>
      </c>
    </row>
    <row r="8" spans="1:8" x14ac:dyDescent="0.25">
      <c r="A8" s="68" t="s">
        <v>51</v>
      </c>
      <c r="B8" s="68"/>
      <c r="C8" s="68"/>
      <c r="D8" s="68"/>
      <c r="E8" s="68"/>
      <c r="F8" s="110">
        <f>F7/'Aufzahlung für Mehrarbeit'!B7</f>
        <v>0.81818181818181823</v>
      </c>
      <c r="G8" s="110">
        <f>G7/'Aufzahlung für Mehrarbeit'!B7</f>
        <v>1.0795454545454546</v>
      </c>
      <c r="H8" s="71">
        <f>G8/'Kalkulierte Mannschaft'!F18</f>
        <v>9.3485067418042633E-2</v>
      </c>
    </row>
    <row r="9" spans="1:8" x14ac:dyDescent="0.25">
      <c r="A9" s="66" t="s">
        <v>187</v>
      </c>
      <c r="B9" s="66"/>
      <c r="C9" s="66"/>
      <c r="D9" s="66" t="s">
        <v>40</v>
      </c>
      <c r="E9" s="66"/>
      <c r="F9" s="124" t="s">
        <v>196</v>
      </c>
      <c r="G9" s="125" t="s">
        <v>197</v>
      </c>
      <c r="H9" s="71"/>
    </row>
    <row r="10" spans="1:8" x14ac:dyDescent="0.25">
      <c r="A10" s="63"/>
      <c r="B10" s="63"/>
      <c r="C10" s="63"/>
      <c r="D10" s="63"/>
      <c r="E10" s="63"/>
      <c r="F10" s="63"/>
      <c r="G10" s="126"/>
    </row>
    <row r="11" spans="1:8" x14ac:dyDescent="0.25">
      <c r="A11" s="63"/>
      <c r="B11" s="63"/>
      <c r="C11" s="63"/>
      <c r="D11" s="63"/>
      <c r="E11" s="63"/>
      <c r="F11" s="63"/>
      <c r="G11" s="127"/>
      <c r="H11" s="9"/>
    </row>
    <row r="12" spans="1:8" x14ac:dyDescent="0.25">
      <c r="A12" s="63"/>
      <c r="B12" s="63"/>
      <c r="C12" s="63"/>
      <c r="D12" s="63"/>
      <c r="E12" s="63"/>
      <c r="F12" s="63"/>
      <c r="G12" s="39"/>
      <c r="H12" s="9"/>
    </row>
    <row r="13" spans="1:8" x14ac:dyDescent="0.25">
      <c r="A13" s="63"/>
      <c r="B13" s="63"/>
      <c r="C13" s="63"/>
      <c r="D13" s="63"/>
      <c r="E13" s="63"/>
      <c r="F13" s="63"/>
      <c r="G13" s="39"/>
      <c r="H13" s="9"/>
    </row>
    <row r="14" spans="1:8" x14ac:dyDescent="0.25">
      <c r="A14" s="69"/>
      <c r="B14" s="63"/>
      <c r="C14" s="63"/>
      <c r="D14" s="63"/>
      <c r="E14" s="63"/>
      <c r="F14" s="63"/>
      <c r="G14" s="39"/>
      <c r="H14" s="9"/>
    </row>
    <row r="16" spans="1:8" x14ac:dyDescent="0.25">
      <c r="A16" s="54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A38" sqref="A38"/>
    </sheetView>
  </sheetViews>
  <sheetFormatPr baseColWidth="10" defaultRowHeight="15" x14ac:dyDescent="0.25"/>
  <cols>
    <col min="1" max="1" width="11.42578125" customWidth="1"/>
    <col min="2" max="2" width="19.42578125" customWidth="1"/>
    <col min="3" max="3" width="5.5703125" customWidth="1"/>
    <col min="4" max="4" width="4.42578125" customWidth="1"/>
    <col min="5" max="5" width="9.5703125" customWidth="1"/>
    <col min="6" max="6" width="13.5703125" customWidth="1"/>
    <col min="7" max="7" width="8.28515625" customWidth="1"/>
    <col min="8" max="8" width="11.42578125" customWidth="1"/>
    <col min="9" max="9" width="8.7109375" customWidth="1"/>
    <col min="10" max="10" width="9.28515625" customWidth="1"/>
  </cols>
  <sheetData>
    <row r="1" spans="1:11" ht="15.75" x14ac:dyDescent="0.25">
      <c r="A1" s="57" t="s">
        <v>156</v>
      </c>
      <c r="B1" s="56"/>
    </row>
    <row r="3" spans="1:11" x14ac:dyDescent="0.25">
      <c r="B3" t="s">
        <v>40</v>
      </c>
    </row>
    <row r="4" spans="1:11" s="3" customFormat="1" ht="45" x14ac:dyDescent="0.25">
      <c r="A4" s="5" t="s">
        <v>32</v>
      </c>
      <c r="B4" s="5" t="s">
        <v>33</v>
      </c>
      <c r="C4" s="5" t="s">
        <v>34</v>
      </c>
      <c r="D4" s="5" t="s">
        <v>28</v>
      </c>
      <c r="E4" s="61" t="s">
        <v>107</v>
      </c>
      <c r="F4" s="5" t="s">
        <v>113</v>
      </c>
      <c r="G4" s="5" t="s">
        <v>112</v>
      </c>
      <c r="H4" s="5" t="s">
        <v>35</v>
      </c>
      <c r="I4" s="5" t="s">
        <v>38</v>
      </c>
      <c r="J4" s="5" t="s">
        <v>36</v>
      </c>
      <c r="K4" s="5" t="s">
        <v>37</v>
      </c>
    </row>
    <row r="5" spans="1:11" x14ac:dyDescent="0.25">
      <c r="A5" s="12">
        <v>2</v>
      </c>
      <c r="B5" s="4" t="s">
        <v>151</v>
      </c>
      <c r="C5" s="4">
        <v>10</v>
      </c>
      <c r="D5" s="4">
        <v>1</v>
      </c>
      <c r="E5" s="62">
        <f>F26</f>
        <v>2080.39</v>
      </c>
      <c r="F5" s="13">
        <v>2290</v>
      </c>
      <c r="G5" s="10">
        <f>E26</f>
        <v>12.31</v>
      </c>
      <c r="H5" s="13">
        <f>F5*D5</f>
        <v>2290</v>
      </c>
      <c r="I5" s="7">
        <f>(F5/E5)-1</f>
        <v>0.10075514687150022</v>
      </c>
      <c r="J5" s="13">
        <f>(F5-E5)/2002</f>
        <v>0.10470029970029976</v>
      </c>
      <c r="K5" s="13">
        <f>(F5-E5)*D5</f>
        <v>209.61000000000013</v>
      </c>
    </row>
    <row r="6" spans="1:11" x14ac:dyDescent="0.25">
      <c r="A6" s="12">
        <v>3</v>
      </c>
      <c r="B6" s="4" t="s">
        <v>152</v>
      </c>
      <c r="C6" s="4">
        <v>10</v>
      </c>
      <c r="D6" s="4">
        <v>1</v>
      </c>
      <c r="E6" s="62">
        <f>F27</f>
        <v>1946.8799999999999</v>
      </c>
      <c r="F6" s="13">
        <v>2150</v>
      </c>
      <c r="G6" s="10">
        <f>E27</f>
        <v>11.52</v>
      </c>
      <c r="H6" s="13">
        <f t="shared" ref="H6:H10" si="0">F6*D6</f>
        <v>2150</v>
      </c>
      <c r="I6" s="7">
        <f t="shared" ref="I6:I10" si="1">(F6/E6)-1</f>
        <v>0.10433103221564766</v>
      </c>
      <c r="J6" s="13">
        <f t="shared" ref="J6:J10" si="2">(F6-E6)/2002</f>
        <v>0.10145854145854152</v>
      </c>
      <c r="K6" s="13">
        <f t="shared" ref="K6:K10" si="3">(F6-E6)*D6</f>
        <v>203.12000000000012</v>
      </c>
    </row>
    <row r="7" spans="1:11" x14ac:dyDescent="0.25">
      <c r="A7" s="12">
        <v>4</v>
      </c>
      <c r="B7" s="4" t="s">
        <v>153</v>
      </c>
      <c r="C7" s="4">
        <v>30</v>
      </c>
      <c r="D7" s="4">
        <v>3</v>
      </c>
      <c r="E7" s="62">
        <f>F28</f>
        <v>1889.42</v>
      </c>
      <c r="F7" s="13">
        <v>2030</v>
      </c>
      <c r="G7" s="10">
        <f>E28</f>
        <v>11.18</v>
      </c>
      <c r="H7" s="13">
        <f t="shared" si="0"/>
        <v>6090</v>
      </c>
      <c r="I7" s="7">
        <f t="shared" si="1"/>
        <v>7.4403785288607027E-2</v>
      </c>
      <c r="J7" s="13">
        <f t="shared" si="2"/>
        <v>7.021978021978019E-2</v>
      </c>
      <c r="K7" s="13">
        <f t="shared" si="3"/>
        <v>421.73999999999978</v>
      </c>
    </row>
    <row r="8" spans="1:11" x14ac:dyDescent="0.25">
      <c r="A8" s="12">
        <v>6</v>
      </c>
      <c r="B8" s="4" t="s">
        <v>155</v>
      </c>
      <c r="C8" s="4">
        <v>20</v>
      </c>
      <c r="D8" s="4">
        <v>2</v>
      </c>
      <c r="E8" s="62">
        <f>F29</f>
        <v>1848.86</v>
      </c>
      <c r="F8" s="13">
        <f>E8</f>
        <v>1848.86</v>
      </c>
      <c r="G8" s="10">
        <f>E29</f>
        <v>10.94</v>
      </c>
      <c r="H8" s="13">
        <f t="shared" si="0"/>
        <v>3697.72</v>
      </c>
      <c r="I8" s="7">
        <f t="shared" si="1"/>
        <v>0</v>
      </c>
      <c r="J8" s="13">
        <f t="shared" si="2"/>
        <v>0</v>
      </c>
      <c r="K8" s="13">
        <f t="shared" si="3"/>
        <v>0</v>
      </c>
    </row>
    <row r="9" spans="1:11" x14ac:dyDescent="0.25">
      <c r="A9" s="12">
        <v>7</v>
      </c>
      <c r="B9" s="4" t="s">
        <v>154</v>
      </c>
      <c r="C9" s="4">
        <v>20</v>
      </c>
      <c r="D9" s="4">
        <v>2</v>
      </c>
      <c r="E9" s="62">
        <f>F31</f>
        <v>1710.2799999999997</v>
      </c>
      <c r="F9" s="13">
        <v>1840</v>
      </c>
      <c r="G9" s="10">
        <f>E31</f>
        <v>10.119999999999999</v>
      </c>
      <c r="H9" s="13">
        <f t="shared" si="0"/>
        <v>3680</v>
      </c>
      <c r="I9" s="7">
        <f t="shared" si="1"/>
        <v>7.5847229693383644E-2</v>
      </c>
      <c r="J9" s="13">
        <f t="shared" si="2"/>
        <v>6.4795204795204925E-2</v>
      </c>
      <c r="K9" s="13">
        <f t="shared" si="3"/>
        <v>259.44000000000051</v>
      </c>
    </row>
    <row r="10" spans="1:11" x14ac:dyDescent="0.25">
      <c r="A10" s="4" t="s">
        <v>11</v>
      </c>
      <c r="B10" s="4" t="s">
        <v>119</v>
      </c>
      <c r="C10" s="4">
        <v>10</v>
      </c>
      <c r="D10" s="4">
        <v>1</v>
      </c>
      <c r="E10" s="62">
        <f>F38</f>
        <v>736.86</v>
      </c>
      <c r="F10" s="13">
        <f>E10</f>
        <v>736.86</v>
      </c>
      <c r="G10" s="10">
        <f>E38</f>
        <v>4.3601183431952659</v>
      </c>
      <c r="H10" s="13">
        <f t="shared" si="0"/>
        <v>736.86</v>
      </c>
      <c r="I10" s="7">
        <f t="shared" si="1"/>
        <v>0</v>
      </c>
      <c r="J10" s="13">
        <f t="shared" si="2"/>
        <v>0</v>
      </c>
      <c r="K10" s="13">
        <f t="shared" si="3"/>
        <v>0</v>
      </c>
    </row>
    <row r="11" spans="1:11" x14ac:dyDescent="0.25">
      <c r="A11" s="65" t="s">
        <v>124</v>
      </c>
      <c r="J11" s="10" t="s">
        <v>40</v>
      </c>
    </row>
    <row r="12" spans="1:11" ht="15" customHeight="1" x14ac:dyDescent="0.25">
      <c r="A12" s="97" t="s">
        <v>39</v>
      </c>
      <c r="B12" s="98"/>
      <c r="C12" s="4">
        <f>SUM(C5:C11)</f>
        <v>100</v>
      </c>
      <c r="D12" s="4">
        <f>SUM(D5:D11)</f>
        <v>10</v>
      </c>
      <c r="E12" s="13">
        <f>SUM(E5*D5+E6*D6+E7*D7+E8*D8+E9*D9+E10*D10)</f>
        <v>17550.669999999998</v>
      </c>
      <c r="F12" s="4"/>
      <c r="G12" s="4"/>
      <c r="H12" s="4">
        <f>SUM(H5:H11)</f>
        <v>18644.580000000002</v>
      </c>
      <c r="I12" s="4"/>
      <c r="J12" s="13" t="s">
        <v>40</v>
      </c>
      <c r="K12" s="13">
        <f>SUM(K5:K11)</f>
        <v>1093.9100000000005</v>
      </c>
    </row>
    <row r="13" spans="1:11" x14ac:dyDescent="0.25">
      <c r="A13" s="12" t="s">
        <v>150</v>
      </c>
      <c r="B13" s="4" t="s">
        <v>117</v>
      </c>
      <c r="C13" s="4">
        <v>50</v>
      </c>
      <c r="D13" s="13">
        <v>0.5</v>
      </c>
      <c r="E13" s="13">
        <f>F25</f>
        <v>2249.39</v>
      </c>
      <c r="F13" s="4">
        <v>2480</v>
      </c>
      <c r="G13" s="13">
        <f>E25</f>
        <v>13.31</v>
      </c>
      <c r="H13" s="13">
        <f>E13*D13</f>
        <v>1124.6949999999999</v>
      </c>
      <c r="I13" s="60">
        <f>(F13-E13)/E13</f>
        <v>0.10252112795024435</v>
      </c>
      <c r="J13" s="13">
        <f>G13*I13</f>
        <v>1.3645562130177522</v>
      </c>
      <c r="K13" s="13">
        <f>E13*D13*I13</f>
        <v>115.30500000000006</v>
      </c>
    </row>
    <row r="14" spans="1:11" x14ac:dyDescent="0.25">
      <c r="A14" s="11"/>
    </row>
    <row r="15" spans="1:11" ht="15" customHeight="1" x14ac:dyDescent="0.25">
      <c r="A15" s="99" t="s">
        <v>118</v>
      </c>
      <c r="B15" s="98"/>
      <c r="C15" s="4"/>
      <c r="D15" s="4"/>
      <c r="E15" s="13">
        <f>E5+E6+E7*D7+E8*D8+E9*D9+E10+E13*0.25</f>
        <v>18113.017499999998</v>
      </c>
      <c r="F15" s="4"/>
      <c r="G15" s="62" t="s">
        <v>40</v>
      </c>
      <c r="H15" s="64">
        <f>SUM(H12:H13)</f>
        <v>19769.275000000001</v>
      </c>
      <c r="I15" s="4"/>
      <c r="J15" s="4"/>
      <c r="K15" s="13">
        <f>SUM(K12:K13)</f>
        <v>1209.2150000000006</v>
      </c>
    </row>
    <row r="16" spans="1:11" x14ac:dyDescent="0.25">
      <c r="A16" s="11"/>
    </row>
    <row r="17" spans="1:9" ht="45" x14ac:dyDescent="0.25">
      <c r="A17" s="100" t="s">
        <v>122</v>
      </c>
      <c r="B17" s="101"/>
      <c r="C17" s="4"/>
      <c r="D17" s="4"/>
      <c r="E17" s="4" t="s">
        <v>121</v>
      </c>
      <c r="F17" s="5" t="s">
        <v>123</v>
      </c>
      <c r="G17" s="6" t="s">
        <v>12</v>
      </c>
      <c r="H17" s="5" t="s">
        <v>103</v>
      </c>
      <c r="I17" s="4" t="s">
        <v>12</v>
      </c>
    </row>
    <row r="18" spans="1:9" x14ac:dyDescent="0.25">
      <c r="A18" s="4" t="s">
        <v>120</v>
      </c>
      <c r="B18" s="4"/>
      <c r="C18" s="4" t="s">
        <v>40</v>
      </c>
      <c r="D18" s="4"/>
      <c r="E18" s="13">
        <f>E12</f>
        <v>17550.669999999998</v>
      </c>
      <c r="F18" s="83">
        <f>E12/9/(39*4.33)</f>
        <v>11.547784949632524</v>
      </c>
      <c r="G18" s="13"/>
      <c r="H18" s="4" t="s">
        <v>104</v>
      </c>
      <c r="I18" s="59">
        <f>E12/E12</f>
        <v>1</v>
      </c>
    </row>
    <row r="19" spans="1:9" x14ac:dyDescent="0.25">
      <c r="A19" s="4" t="s">
        <v>42</v>
      </c>
      <c r="B19" s="4"/>
      <c r="C19" s="4"/>
      <c r="D19" s="4"/>
      <c r="E19" s="13">
        <f>H13</f>
        <v>1124.6949999999999</v>
      </c>
      <c r="F19" s="70">
        <f>F18*G19</f>
        <v>0.69659579319710874</v>
      </c>
      <c r="G19" s="60">
        <f>H13/H12</f>
        <v>6.0322892765618738E-2</v>
      </c>
      <c r="H19" s="4" t="s">
        <v>105</v>
      </c>
      <c r="I19" s="24">
        <f>H13/H12</f>
        <v>6.0322892765618738E-2</v>
      </c>
    </row>
    <row r="20" spans="1:9" x14ac:dyDescent="0.25">
      <c r="A20" s="4" t="s">
        <v>115</v>
      </c>
      <c r="B20" s="4"/>
      <c r="C20" s="4"/>
      <c r="D20" s="4"/>
      <c r="E20" s="13">
        <f>K15</f>
        <v>1209.2150000000006</v>
      </c>
      <c r="F20" s="70">
        <f>F18*G20</f>
        <v>0.79562516860438381</v>
      </c>
      <c r="G20" s="60">
        <f>K15/E12</f>
        <v>6.8898509287679655E-2</v>
      </c>
      <c r="H20" s="4" t="s">
        <v>106</v>
      </c>
      <c r="I20" s="40">
        <f>K15/E12</f>
        <v>6.8898509287679655E-2</v>
      </c>
    </row>
    <row r="21" spans="1:9" x14ac:dyDescent="0.25">
      <c r="A21" s="4"/>
      <c r="B21" s="4"/>
      <c r="C21" s="4"/>
      <c r="D21" s="4"/>
      <c r="E21" s="4"/>
      <c r="F21" s="84">
        <f>SUM(F18:F20)</f>
        <v>13.040005911434015</v>
      </c>
      <c r="G21" s="4"/>
      <c r="H21" s="4"/>
      <c r="I21" s="4"/>
    </row>
    <row r="24" spans="1:9" ht="45" x14ac:dyDescent="0.25">
      <c r="A24" s="102" t="s">
        <v>130</v>
      </c>
      <c r="B24" s="102"/>
      <c r="E24" s="79" t="s">
        <v>157</v>
      </c>
      <c r="F24" t="s">
        <v>149</v>
      </c>
    </row>
    <row r="25" spans="1:9" ht="30" x14ac:dyDescent="0.25">
      <c r="A25" s="85" t="s">
        <v>131</v>
      </c>
      <c r="B25" s="86" t="s">
        <v>143</v>
      </c>
      <c r="C25" s="63"/>
      <c r="D25" s="63"/>
      <c r="E25" s="87">
        <v>13.31</v>
      </c>
      <c r="F25" s="70">
        <f>E25*39*52/12</f>
        <v>2249.39</v>
      </c>
    </row>
    <row r="26" spans="1:9" ht="45" x14ac:dyDescent="0.25">
      <c r="A26" s="85" t="s">
        <v>132</v>
      </c>
      <c r="B26" s="86" t="s">
        <v>144</v>
      </c>
      <c r="C26" s="63"/>
      <c r="D26" s="63"/>
      <c r="E26" s="87">
        <v>12.31</v>
      </c>
      <c r="F26" s="70">
        <f t="shared" ref="F26:F32" si="4">E26*39*52/12</f>
        <v>2080.39</v>
      </c>
    </row>
    <row r="27" spans="1:9" ht="30" x14ac:dyDescent="0.25">
      <c r="A27" s="85" t="s">
        <v>133</v>
      </c>
      <c r="B27" s="86" t="s">
        <v>145</v>
      </c>
      <c r="C27" s="63"/>
      <c r="D27" s="63"/>
      <c r="E27" s="87">
        <v>11.52</v>
      </c>
      <c r="F27" s="70">
        <f t="shared" si="4"/>
        <v>1946.8799999999999</v>
      </c>
    </row>
    <row r="28" spans="1:9" ht="120" x14ac:dyDescent="0.25">
      <c r="A28" s="85" t="s">
        <v>134</v>
      </c>
      <c r="B28" s="86" t="s">
        <v>146</v>
      </c>
      <c r="C28" s="63"/>
      <c r="D28" s="63"/>
      <c r="E28" s="87">
        <v>11.18</v>
      </c>
      <c r="F28" s="70">
        <f t="shared" si="4"/>
        <v>1889.42</v>
      </c>
    </row>
    <row r="29" spans="1:9" ht="165" x14ac:dyDescent="0.25">
      <c r="A29" s="85" t="s">
        <v>135</v>
      </c>
      <c r="B29" s="86" t="s">
        <v>147</v>
      </c>
      <c r="C29" s="63"/>
      <c r="D29" s="63"/>
      <c r="E29" s="87">
        <v>10.94</v>
      </c>
      <c r="F29" s="70">
        <f t="shared" si="4"/>
        <v>1848.86</v>
      </c>
    </row>
    <row r="30" spans="1:9" ht="60" x14ac:dyDescent="0.25">
      <c r="A30" s="85" t="s">
        <v>136</v>
      </c>
      <c r="B30" s="86" t="s">
        <v>137</v>
      </c>
      <c r="C30" s="63"/>
      <c r="D30" s="63"/>
      <c r="E30" s="87">
        <v>10.61</v>
      </c>
      <c r="F30" s="70">
        <f t="shared" si="4"/>
        <v>1793.09</v>
      </c>
    </row>
    <row r="31" spans="1:9" ht="45" x14ac:dyDescent="0.25">
      <c r="A31" s="85" t="s">
        <v>138</v>
      </c>
      <c r="B31" s="86" t="s">
        <v>139</v>
      </c>
      <c r="C31" s="63"/>
      <c r="D31" s="63"/>
      <c r="E31" s="87">
        <v>10.119999999999999</v>
      </c>
      <c r="F31" s="70">
        <f t="shared" si="4"/>
        <v>1710.2799999999997</v>
      </c>
    </row>
    <row r="32" spans="1:9" ht="90" x14ac:dyDescent="0.25">
      <c r="A32" s="85" t="s">
        <v>140</v>
      </c>
      <c r="B32" s="86" t="s">
        <v>148</v>
      </c>
      <c r="C32" s="63"/>
      <c r="D32" s="63"/>
      <c r="E32" s="87">
        <v>9.4600000000000009</v>
      </c>
      <c r="F32" s="70">
        <f t="shared" si="4"/>
        <v>1598.7400000000005</v>
      </c>
    </row>
    <row r="36" spans="1:6" x14ac:dyDescent="0.25">
      <c r="A36" t="s">
        <v>141</v>
      </c>
    </row>
    <row r="37" spans="1:6" x14ac:dyDescent="0.25">
      <c r="A37" s="80" t="s">
        <v>131</v>
      </c>
      <c r="B37" t="s">
        <v>142</v>
      </c>
      <c r="E37" s="81">
        <f>F37*12/(39*52)</f>
        <v>3.1195857988165683</v>
      </c>
      <c r="F37" s="82">
        <v>527.21</v>
      </c>
    </row>
    <row r="38" spans="1:6" x14ac:dyDescent="0.25">
      <c r="A38" s="80" t="s">
        <v>132</v>
      </c>
      <c r="B38" t="s">
        <v>142</v>
      </c>
      <c r="E38" s="81">
        <f t="shared" ref="E38:E39" si="5">F38*12/(39*52)</f>
        <v>4.3601183431952659</v>
      </c>
      <c r="F38" s="82">
        <v>736.86</v>
      </c>
    </row>
    <row r="39" spans="1:6" x14ac:dyDescent="0.25">
      <c r="A39" s="80" t="s">
        <v>133</v>
      </c>
      <c r="B39" t="s">
        <v>142</v>
      </c>
      <c r="E39" s="81">
        <f t="shared" si="5"/>
        <v>6.0323668639053247</v>
      </c>
      <c r="F39" s="82">
        <v>1019.47</v>
      </c>
    </row>
  </sheetData>
  <mergeCells count="4">
    <mergeCell ref="A12:B12"/>
    <mergeCell ref="A15:B15"/>
    <mergeCell ref="A17:B17"/>
    <mergeCell ref="A24:B2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E18" sqref="E18"/>
    </sheetView>
  </sheetViews>
  <sheetFormatPr baseColWidth="10" defaultRowHeight="15" x14ac:dyDescent="0.25"/>
  <cols>
    <col min="1" max="1" width="25.5703125" customWidth="1"/>
  </cols>
  <sheetData>
    <row r="1" spans="1:7" ht="15.75" x14ac:dyDescent="0.25">
      <c r="A1" s="2" t="s">
        <v>26</v>
      </c>
    </row>
    <row r="3" spans="1:7" s="8" customFormat="1" ht="45" x14ac:dyDescent="0.25">
      <c r="A3" s="137" t="s">
        <v>27</v>
      </c>
      <c r="B3" s="26" t="s">
        <v>168</v>
      </c>
      <c r="C3" s="26" t="s">
        <v>29</v>
      </c>
      <c r="D3" s="26" t="s">
        <v>169</v>
      </c>
      <c r="E3" s="26" t="s">
        <v>170</v>
      </c>
      <c r="F3" s="26" t="s">
        <v>171</v>
      </c>
      <c r="G3" s="26" t="s">
        <v>172</v>
      </c>
    </row>
    <row r="4" spans="1:7" x14ac:dyDescent="0.25">
      <c r="A4" s="27" t="s">
        <v>30</v>
      </c>
      <c r="B4" s="27">
        <v>39</v>
      </c>
      <c r="C4" s="27">
        <v>39</v>
      </c>
      <c r="D4" s="138" t="s">
        <v>40</v>
      </c>
      <c r="E4" s="27"/>
      <c r="F4" s="52">
        <f>'Kalkulierte Mannschaft'!F18</f>
        <v>11.547784949632524</v>
      </c>
      <c r="G4" s="27"/>
    </row>
    <row r="5" spans="1:7" x14ac:dyDescent="0.25">
      <c r="A5" s="27" t="s">
        <v>108</v>
      </c>
      <c r="B5" s="27">
        <v>0</v>
      </c>
      <c r="C5" s="27" t="s">
        <v>40</v>
      </c>
      <c r="D5" s="138" t="s">
        <v>40</v>
      </c>
      <c r="E5" s="52" t="s">
        <v>40</v>
      </c>
      <c r="F5" s="52" t="s">
        <v>40</v>
      </c>
      <c r="G5" s="139" t="s">
        <v>40</v>
      </c>
    </row>
    <row r="6" spans="1:7" x14ac:dyDescent="0.25">
      <c r="A6" s="27" t="s">
        <v>31</v>
      </c>
      <c r="B6" s="27">
        <v>5</v>
      </c>
      <c r="C6" s="27">
        <v>5</v>
      </c>
      <c r="D6" s="138">
        <v>0.5</v>
      </c>
      <c r="E6" s="27" t="s">
        <v>40</v>
      </c>
      <c r="F6" s="138">
        <v>2.5</v>
      </c>
      <c r="G6" s="139">
        <v>5.68</v>
      </c>
    </row>
    <row r="7" spans="1:7" x14ac:dyDescent="0.25">
      <c r="A7" s="27" t="s">
        <v>35</v>
      </c>
      <c r="B7" s="27">
        <v>44</v>
      </c>
      <c r="C7" s="27"/>
      <c r="D7" s="27"/>
      <c r="E7" s="27"/>
      <c r="F7" s="52"/>
      <c r="G7" s="139">
        <v>0</v>
      </c>
    </row>
    <row r="8" spans="1:7" x14ac:dyDescent="0.25">
      <c r="A8" s="27" t="s">
        <v>173</v>
      </c>
      <c r="B8" s="27" t="s">
        <v>1</v>
      </c>
      <c r="C8" s="27" t="s">
        <v>174</v>
      </c>
      <c r="D8" s="27"/>
      <c r="E8" s="27" t="s">
        <v>175</v>
      </c>
      <c r="F8" s="140" t="s">
        <v>40</v>
      </c>
      <c r="G8" s="141">
        <v>5.6800000000000003E-2</v>
      </c>
    </row>
    <row r="10" spans="1:7" ht="15.75" thickBot="1" x14ac:dyDescent="0.3"/>
    <row r="11" spans="1:7" ht="32.25" thickBot="1" x14ac:dyDescent="0.3">
      <c r="A11" s="107" t="s">
        <v>176</v>
      </c>
      <c r="B11" s="5"/>
      <c r="C11" s="5" t="s">
        <v>180</v>
      </c>
      <c r="D11" s="5" t="s">
        <v>181</v>
      </c>
      <c r="E11" s="5" t="s">
        <v>182</v>
      </c>
      <c r="F11" s="5" t="s">
        <v>41</v>
      </c>
    </row>
    <row r="12" spans="1:7" x14ac:dyDescent="0.25">
      <c r="A12" s="66" t="s">
        <v>177</v>
      </c>
      <c r="B12" s="4"/>
      <c r="C12" s="4">
        <v>10</v>
      </c>
      <c r="D12" s="4">
        <v>20</v>
      </c>
      <c r="E12" s="109">
        <f>'K3'!G11</f>
        <v>11.547784949632524</v>
      </c>
      <c r="F12" s="109">
        <f>C12*D12/100*('K3'!G11)/100</f>
        <v>0.23095569899265048</v>
      </c>
    </row>
    <row r="13" spans="1:7" x14ac:dyDescent="0.25">
      <c r="A13" s="66" t="s">
        <v>178</v>
      </c>
      <c r="B13" s="4"/>
      <c r="C13" s="4">
        <v>20</v>
      </c>
      <c r="D13" s="4">
        <v>20</v>
      </c>
      <c r="E13" s="4"/>
      <c r="F13" s="109">
        <f>C13*D13/100*(E12)/100</f>
        <v>0.46191139798530095</v>
      </c>
    </row>
    <row r="14" spans="1:7" ht="15.75" thickBot="1" x14ac:dyDescent="0.3">
      <c r="A14" s="66" t="s">
        <v>179</v>
      </c>
      <c r="B14" s="4"/>
      <c r="C14" s="4">
        <v>20</v>
      </c>
      <c r="D14" s="4">
        <v>15</v>
      </c>
      <c r="E14" s="4"/>
      <c r="F14" s="109">
        <f>C14*D14/100*E12/100</f>
        <v>0.34643354848897573</v>
      </c>
    </row>
    <row r="15" spans="1:7" ht="15.75" thickBot="1" x14ac:dyDescent="0.3">
      <c r="A15" s="95" t="s">
        <v>35</v>
      </c>
      <c r="B15" s="108" t="s">
        <v>183</v>
      </c>
      <c r="C15" s="108"/>
      <c r="D15" s="108" t="s">
        <v>184</v>
      </c>
      <c r="E15" s="142">
        <f>F15/E12</f>
        <v>0.09</v>
      </c>
      <c r="F15" s="143">
        <f>SUM(F12:F14)</f>
        <v>1.0393006454669271</v>
      </c>
    </row>
    <row r="16" spans="1:7" ht="15.75" thickBot="1" x14ac:dyDescent="0.3">
      <c r="F16" s="106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7"/>
  <sheetViews>
    <sheetView topLeftCell="A31" workbookViewId="0">
      <selection activeCell="D11" sqref="D11"/>
    </sheetView>
  </sheetViews>
  <sheetFormatPr baseColWidth="10" defaultRowHeight="15" x14ac:dyDescent="0.25"/>
  <cols>
    <col min="1" max="1" width="37" customWidth="1"/>
  </cols>
  <sheetData>
    <row r="2" spans="1:3" ht="15.75" x14ac:dyDescent="0.25">
      <c r="A2" s="2" t="s">
        <v>52</v>
      </c>
      <c r="C2" t="s">
        <v>62</v>
      </c>
    </row>
    <row r="3" spans="1:3" x14ac:dyDescent="0.25">
      <c r="A3" s="49" t="s">
        <v>53</v>
      </c>
      <c r="B3" s="50"/>
      <c r="C3" s="51">
        <v>0.03</v>
      </c>
    </row>
    <row r="4" spans="1:3" x14ac:dyDescent="0.25">
      <c r="A4" s="49" t="s">
        <v>54</v>
      </c>
      <c r="B4" s="50"/>
      <c r="C4" s="51">
        <v>3.5000000000000001E-3</v>
      </c>
    </row>
    <row r="5" spans="1:3" x14ac:dyDescent="0.25">
      <c r="A5" s="49" t="s">
        <v>55</v>
      </c>
      <c r="B5" s="50"/>
      <c r="C5" s="51">
        <v>0.1255</v>
      </c>
    </row>
    <row r="6" spans="1:3" x14ac:dyDescent="0.25">
      <c r="A6" s="49" t="s">
        <v>56</v>
      </c>
      <c r="B6" s="50"/>
      <c r="C6" s="51">
        <v>3.78E-2</v>
      </c>
    </row>
    <row r="7" spans="1:3" x14ac:dyDescent="0.25">
      <c r="A7" s="49" t="s">
        <v>57</v>
      </c>
      <c r="B7" s="50"/>
      <c r="C7" s="51">
        <v>1.2999999999999999E-2</v>
      </c>
    </row>
    <row r="8" spans="1:3" ht="30" x14ac:dyDescent="0.25">
      <c r="A8" s="49" t="s">
        <v>60</v>
      </c>
      <c r="B8" s="50"/>
      <c r="C8" s="51">
        <v>3.9E-2</v>
      </c>
    </row>
    <row r="9" spans="1:3" x14ac:dyDescent="0.25">
      <c r="A9" s="49" t="s">
        <v>125</v>
      </c>
      <c r="B9" s="50"/>
      <c r="C9" s="51">
        <v>4.0000000000000001E-3</v>
      </c>
    </row>
    <row r="10" spans="1:3" x14ac:dyDescent="0.25">
      <c r="A10" s="49" t="s">
        <v>58</v>
      </c>
      <c r="B10" s="50"/>
      <c r="C10" s="51">
        <v>5.0000000000000001E-3</v>
      </c>
    </row>
    <row r="11" spans="1:3" x14ac:dyDescent="0.25">
      <c r="A11" s="49" t="s">
        <v>61</v>
      </c>
      <c r="B11" s="50"/>
      <c r="C11" s="51" t="s">
        <v>40</v>
      </c>
    </row>
    <row r="12" spans="1:3" x14ac:dyDescent="0.25">
      <c r="A12" s="49" t="s">
        <v>59</v>
      </c>
      <c r="B12" s="50"/>
      <c r="C12" s="51">
        <v>1.5299999999999999E-2</v>
      </c>
    </row>
    <row r="13" spans="1:3" x14ac:dyDescent="0.25">
      <c r="A13" s="49" t="s">
        <v>35</v>
      </c>
      <c r="B13" s="50"/>
      <c r="C13" s="72">
        <f>SUM(C3:C12)</f>
        <v>0.27310000000000001</v>
      </c>
    </row>
    <row r="14" spans="1:3" x14ac:dyDescent="0.25">
      <c r="A14" s="68"/>
      <c r="B14" s="68"/>
      <c r="C14" s="68"/>
    </row>
    <row r="17" spans="1:5" ht="15.75" x14ac:dyDescent="0.25">
      <c r="A17" s="2" t="s">
        <v>66</v>
      </c>
    </row>
    <row r="18" spans="1:5" ht="30" x14ac:dyDescent="0.25">
      <c r="B18" s="54" t="s">
        <v>126</v>
      </c>
      <c r="C18" s="54"/>
      <c r="D18" s="54" t="s">
        <v>81</v>
      </c>
      <c r="E18" s="54" t="s">
        <v>82</v>
      </c>
    </row>
    <row r="19" spans="1:5" x14ac:dyDescent="0.25">
      <c r="A19" s="4" t="s">
        <v>67</v>
      </c>
      <c r="B19" s="7">
        <v>4.6800000000000001E-2</v>
      </c>
      <c r="D19" s="4"/>
      <c r="E19" s="7">
        <f>B19</f>
        <v>4.6800000000000001E-2</v>
      </c>
    </row>
    <row r="20" spans="1:5" x14ac:dyDescent="0.25">
      <c r="A20" s="4" t="s">
        <v>110</v>
      </c>
      <c r="B20" s="4"/>
      <c r="D20" s="7">
        <v>2.1899999999999999E-2</v>
      </c>
      <c r="E20" s="7">
        <f>D20</f>
        <v>2.1899999999999999E-2</v>
      </c>
    </row>
    <row r="21" spans="1:5" x14ac:dyDescent="0.25">
      <c r="A21" s="4" t="s">
        <v>68</v>
      </c>
      <c r="B21" s="7">
        <v>3.0999999999999999E-3</v>
      </c>
      <c r="D21" s="4"/>
      <c r="E21" s="7">
        <f>B21</f>
        <v>3.0999999999999999E-3</v>
      </c>
    </row>
    <row r="22" spans="1:5" x14ac:dyDescent="0.25">
      <c r="A22" s="4" t="s">
        <v>69</v>
      </c>
      <c r="B22" s="4"/>
      <c r="D22" s="7">
        <v>0.26279999999999998</v>
      </c>
      <c r="E22" s="7">
        <f>D22</f>
        <v>0.26279999999999998</v>
      </c>
    </row>
    <row r="23" spans="1:5" x14ac:dyDescent="0.25">
      <c r="A23" s="4" t="s">
        <v>70</v>
      </c>
      <c r="B23" s="4"/>
      <c r="D23" s="7">
        <v>1.5900000000000001E-2</v>
      </c>
      <c r="E23" s="7">
        <f>D23</f>
        <v>1.5900000000000001E-2</v>
      </c>
    </row>
    <row r="24" spans="1:5" x14ac:dyDescent="0.25">
      <c r="A24" s="4" t="s">
        <v>71</v>
      </c>
      <c r="B24" s="7">
        <v>6.3200000000000006E-2</v>
      </c>
      <c r="D24" s="4"/>
      <c r="E24" s="7">
        <f>B24</f>
        <v>6.3200000000000006E-2</v>
      </c>
    </row>
    <row r="25" spans="1:5" x14ac:dyDescent="0.25">
      <c r="A25" s="4" t="s">
        <v>72</v>
      </c>
      <c r="B25" s="4"/>
      <c r="D25" s="7">
        <v>1.8E-3</v>
      </c>
      <c r="E25" s="7">
        <f>D25</f>
        <v>1.8E-3</v>
      </c>
    </row>
    <row r="26" spans="1:5" x14ac:dyDescent="0.25">
      <c r="A26" s="4" t="s">
        <v>73</v>
      </c>
      <c r="B26" s="4"/>
      <c r="C26" s="7">
        <v>0.10050000000000001</v>
      </c>
      <c r="E26" s="7">
        <f>C26</f>
        <v>0.10050000000000001</v>
      </c>
    </row>
    <row r="27" spans="1:5" x14ac:dyDescent="0.25">
      <c r="A27" s="4" t="s">
        <v>74</v>
      </c>
      <c r="B27" s="4"/>
      <c r="C27" s="7">
        <v>5.7700000000000001E-2</v>
      </c>
      <c r="E27" s="7">
        <f>C27</f>
        <v>5.7700000000000001E-2</v>
      </c>
    </row>
    <row r="28" spans="1:5" x14ac:dyDescent="0.25">
      <c r="A28" s="4" t="s">
        <v>75</v>
      </c>
      <c r="B28" s="7">
        <v>2.5000000000000001E-3</v>
      </c>
      <c r="D28" s="4"/>
      <c r="E28" s="7">
        <f>B28</f>
        <v>2.5000000000000001E-3</v>
      </c>
    </row>
    <row r="29" spans="1:5" x14ac:dyDescent="0.25">
      <c r="A29" s="4" t="s">
        <v>76</v>
      </c>
      <c r="B29" s="4"/>
      <c r="D29" s="7">
        <v>8.0000000000000002E-3</v>
      </c>
      <c r="E29" s="7">
        <f>D29</f>
        <v>8.0000000000000002E-3</v>
      </c>
    </row>
    <row r="30" spans="1:5" x14ac:dyDescent="0.25">
      <c r="A30" s="4" t="s">
        <v>77</v>
      </c>
      <c r="B30" s="4"/>
      <c r="D30" s="7">
        <v>1.1999999999999999E-3</v>
      </c>
      <c r="E30" s="7">
        <f>D30</f>
        <v>1.1999999999999999E-3</v>
      </c>
    </row>
    <row r="31" spans="1:5" x14ac:dyDescent="0.25">
      <c r="A31" s="4" t="s">
        <v>78</v>
      </c>
      <c r="B31" s="4"/>
      <c r="D31" s="7">
        <v>2.1999999999999999E-2</v>
      </c>
      <c r="E31" s="7">
        <f>D31</f>
        <v>2.1999999999999999E-2</v>
      </c>
    </row>
    <row r="32" spans="1:5" x14ac:dyDescent="0.25">
      <c r="A32" s="4" t="s">
        <v>79</v>
      </c>
      <c r="B32" s="7">
        <v>3.2000000000000002E-3</v>
      </c>
      <c r="D32" s="4"/>
      <c r="E32" s="7">
        <f>B32</f>
        <v>3.2000000000000002E-3</v>
      </c>
    </row>
    <row r="33" spans="1:5" x14ac:dyDescent="0.25">
      <c r="A33" s="4" t="s">
        <v>80</v>
      </c>
      <c r="B33" s="7">
        <v>2.3999999999999998E-3</v>
      </c>
      <c r="D33" s="4"/>
      <c r="E33" s="7">
        <f>B33</f>
        <v>2.3999999999999998E-3</v>
      </c>
    </row>
    <row r="34" spans="1:5" x14ac:dyDescent="0.25">
      <c r="A34" s="4" t="s">
        <v>111</v>
      </c>
      <c r="B34" s="4"/>
      <c r="D34" s="7">
        <v>2.9999999999999997E-4</v>
      </c>
      <c r="E34" s="7">
        <f>D34</f>
        <v>2.9999999999999997E-4</v>
      </c>
    </row>
    <row r="35" spans="1:5" x14ac:dyDescent="0.25">
      <c r="A35" s="4" t="s">
        <v>127</v>
      </c>
      <c r="B35" s="7" t="s">
        <v>40</v>
      </c>
      <c r="D35" s="7">
        <v>2.1000000000000001E-2</v>
      </c>
      <c r="E35" s="7">
        <f>D35</f>
        <v>2.1000000000000001E-2</v>
      </c>
    </row>
    <row r="36" spans="1:5" x14ac:dyDescent="0.25">
      <c r="A36" s="4" t="s">
        <v>35</v>
      </c>
      <c r="B36" s="7">
        <f>SUM(B19:B35)</f>
        <v>0.1212</v>
      </c>
      <c r="C36" s="55">
        <f>SUM(C26:C35)</f>
        <v>0.15820000000000001</v>
      </c>
      <c r="D36" s="7">
        <f>SUM(D19:D35)</f>
        <v>0.35490000000000005</v>
      </c>
      <c r="E36" s="7">
        <f>SUM(E19:E35)</f>
        <v>0.63429999999999997</v>
      </c>
    </row>
    <row r="37" spans="1:5" ht="60" x14ac:dyDescent="0.25">
      <c r="A37" s="76" t="s">
        <v>83</v>
      </c>
      <c r="B37" s="73" t="s">
        <v>89</v>
      </c>
      <c r="C37" s="75">
        <f>('K3'!G11+'K3'!G13)</f>
        <v>12.244380742829632</v>
      </c>
      <c r="D37" s="77">
        <f>'K3'!G19</f>
        <v>14.735220742040072</v>
      </c>
      <c r="E37" s="78">
        <f>C37/D37</f>
        <v>0.83096011638943479</v>
      </c>
    </row>
    <row r="38" spans="1:5" ht="15.75" x14ac:dyDescent="0.25">
      <c r="A38" s="2" t="s">
        <v>66</v>
      </c>
      <c r="B38" s="2" t="s">
        <v>102</v>
      </c>
      <c r="E38" s="38">
        <f>B36+C36+D36</f>
        <v>0.63430000000000009</v>
      </c>
    </row>
    <row r="40" spans="1:5" ht="15.75" x14ac:dyDescent="0.25">
      <c r="A40" s="36" t="s">
        <v>92</v>
      </c>
      <c r="B40" s="37"/>
    </row>
    <row r="41" spans="1:5" x14ac:dyDescent="0.25">
      <c r="A41" s="4" t="s">
        <v>93</v>
      </c>
      <c r="B41" s="4"/>
      <c r="C41" s="7">
        <v>0.03</v>
      </c>
    </row>
    <row r="42" spans="1:5" x14ac:dyDescent="0.25">
      <c r="A42" s="4" t="s">
        <v>94</v>
      </c>
      <c r="B42" s="4"/>
      <c r="C42" s="7">
        <v>3.4099999999999998E-2</v>
      </c>
    </row>
    <row r="43" spans="1:5" x14ac:dyDescent="0.25">
      <c r="A43" s="4" t="s">
        <v>95</v>
      </c>
      <c r="B43" s="4"/>
      <c r="C43" s="7">
        <v>2.5000000000000001E-2</v>
      </c>
    </row>
    <row r="44" spans="1:5" x14ac:dyDescent="0.25">
      <c r="A44" s="4" t="s">
        <v>96</v>
      </c>
      <c r="B44" s="4"/>
      <c r="C44" s="7">
        <v>2.5000000000000001E-2</v>
      </c>
    </row>
    <row r="45" spans="1:5" x14ac:dyDescent="0.25">
      <c r="A45" s="4" t="s">
        <v>97</v>
      </c>
      <c r="B45" s="4"/>
      <c r="C45" s="7">
        <v>0.02</v>
      </c>
    </row>
    <row r="46" spans="1:5" x14ac:dyDescent="0.25">
      <c r="A46" s="4" t="s">
        <v>98</v>
      </c>
      <c r="B46" s="4"/>
      <c r="C46" s="7">
        <v>0.01</v>
      </c>
    </row>
    <row r="47" spans="1:5" x14ac:dyDescent="0.25">
      <c r="A47" s="4" t="s">
        <v>35</v>
      </c>
      <c r="B47" s="4"/>
      <c r="C47" s="58">
        <f>SUM(C41:C46)</f>
        <v>0.14409999999999998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K3</vt:lpstr>
      <vt:lpstr>Andere Lohnbestandteile</vt:lpstr>
      <vt:lpstr>Kalkulierte Mannschaft</vt:lpstr>
      <vt:lpstr>Aufzahlung für Mehrarbeit</vt:lpstr>
      <vt:lpstr>Lohnnebenkosten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Pöschl</dc:creator>
  <cp:lastModifiedBy>Franz Pöschl</cp:lastModifiedBy>
  <dcterms:created xsi:type="dcterms:W3CDTF">2015-09-15T08:30:26Z</dcterms:created>
  <dcterms:modified xsi:type="dcterms:W3CDTF">2018-03-12T13:30:16Z</dcterms:modified>
</cp:coreProperties>
</file>