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U:\Lektorat M I\Berufsschule\AWL\Lehrwerk-Online\AWL_LWO_2019\LWO_Juli_2019\"/>
    </mc:Choice>
  </mc:AlternateContent>
  <xr:revisionPtr revIDLastSave="0" documentId="8_{5B707FFB-D35F-4145-A366-A45F5082188D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K3" sheetId="1" r:id="rId1"/>
    <sheet name="Umgelegte Lohnnebenkosten" sheetId="5" r:id="rId2"/>
    <sheet name="Andere Lohnbestandteile" sheetId="4" r:id="rId3"/>
    <sheet name="Kalkulierte Mannschaft" sheetId="3" r:id="rId4"/>
    <sheet name="KV2019" sheetId="6" r:id="rId5"/>
    <sheet name="Aufzahlung für Mehrarbeit" sheetId="2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5" i="4" l="1"/>
  <c r="C12" i="3" l="1"/>
  <c r="E9" i="3"/>
  <c r="E12" i="3" l="1"/>
  <c r="F12" i="3" s="1"/>
  <c r="H12" i="3" s="1"/>
  <c r="E8" i="3" l="1"/>
  <c r="G8" i="1" s="1"/>
  <c r="E7" i="3"/>
  <c r="F8" i="1" s="1"/>
  <c r="E6" i="3"/>
  <c r="E8" i="1" s="1"/>
  <c r="E5" i="3"/>
  <c r="D8" i="1" s="1"/>
  <c r="F9" i="3" l="1"/>
  <c r="H8" i="1" s="1"/>
  <c r="F8" i="3"/>
  <c r="H8" i="3" s="1"/>
  <c r="F7" i="3"/>
  <c r="H7" i="3" s="1"/>
  <c r="F6" i="3"/>
  <c r="H6" i="3" s="1"/>
  <c r="F5" i="3"/>
  <c r="C35" i="5" l="1"/>
  <c r="F22" i="1" s="1"/>
  <c r="E24" i="5"/>
  <c r="D24" i="5"/>
  <c r="C24" i="5"/>
  <c r="C21" i="2"/>
  <c r="F20" i="1" s="1"/>
  <c r="G5" i="4"/>
  <c r="I12" i="3"/>
  <c r="D11" i="3"/>
  <c r="I6" i="3"/>
  <c r="I7" i="3"/>
  <c r="I8" i="3"/>
  <c r="H9" i="3"/>
  <c r="I9" i="3" s="1"/>
  <c r="H5" i="3"/>
  <c r="I5" i="3" s="1"/>
  <c r="F11" i="3"/>
  <c r="G18" i="3" s="1"/>
  <c r="F9" i="1" l="1"/>
  <c r="C7" i="3" s="1"/>
  <c r="E9" i="1"/>
  <c r="C6" i="3" s="1"/>
  <c r="H9" i="1"/>
  <c r="C9" i="3" s="1"/>
  <c r="D9" i="1"/>
  <c r="C5" i="3" s="1"/>
  <c r="G9" i="1"/>
  <c r="C8" i="3" s="1"/>
  <c r="B6" i="1"/>
  <c r="E11" i="3"/>
  <c r="H17" i="3"/>
  <c r="I11" i="3"/>
  <c r="I14" i="3" s="1"/>
  <c r="F14" i="3"/>
  <c r="H18" i="3" l="1"/>
  <c r="G11" i="1"/>
  <c r="F5" i="2" s="1"/>
  <c r="G5" i="2" s="1"/>
  <c r="C11" i="3"/>
  <c r="C9" i="1"/>
  <c r="G19" i="3"/>
  <c r="F15" i="1" s="1"/>
  <c r="H19" i="3"/>
  <c r="G15" i="1" s="1"/>
  <c r="G13" i="1"/>
  <c r="C25" i="5" s="1"/>
  <c r="G6" i="2"/>
  <c r="F7" i="2" s="1"/>
  <c r="G7" i="2" s="1"/>
  <c r="G16" i="1" s="1"/>
  <c r="F13" i="1" l="1"/>
  <c r="B6" i="4"/>
  <c r="G6" i="4" s="1"/>
  <c r="G7" i="4" s="1"/>
  <c r="G8" i="4" s="1"/>
  <c r="G19" i="1" s="1"/>
  <c r="F19" i="1" s="1"/>
  <c r="F16" i="1"/>
  <c r="F18" i="1" l="1"/>
  <c r="G18" i="1" s="1"/>
  <c r="G20" i="1" s="1"/>
  <c r="D25" i="5" l="1"/>
  <c r="E25" i="5" s="1"/>
  <c r="E26" i="5" s="1"/>
  <c r="F21" i="1" s="1"/>
  <c r="F23" i="1" s="1"/>
  <c r="G22" i="1"/>
  <c r="G21" i="1" l="1"/>
  <c r="G23" i="1" s="1"/>
  <c r="G24" i="1" s="1"/>
  <c r="G25" i="1" s="1"/>
</calcChain>
</file>

<file path=xl/sharedStrings.xml><?xml version="1.0" encoding="utf-8"?>
<sst xmlns="http://schemas.openxmlformats.org/spreadsheetml/2006/main" count="236" uniqueCount="205">
  <si>
    <t xml:space="preserve">Formblatt </t>
  </si>
  <si>
    <t>K3</t>
  </si>
  <si>
    <t>Erstellt am</t>
  </si>
  <si>
    <t>Seite 1</t>
  </si>
  <si>
    <t>Montage</t>
  </si>
  <si>
    <t>Vorfertigung</t>
  </si>
  <si>
    <t>Preise in €</t>
  </si>
  <si>
    <t xml:space="preserve">Beschäftigungsgruppe laut KV vom </t>
  </si>
  <si>
    <t>Mittellohn</t>
  </si>
  <si>
    <t>Beschäftigte</t>
  </si>
  <si>
    <t>IV</t>
  </si>
  <si>
    <t>KV-Lohn</t>
  </si>
  <si>
    <t>Lehrling</t>
  </si>
  <si>
    <t>Prozent</t>
  </si>
  <si>
    <t>Anteil in %</t>
  </si>
  <si>
    <t>KV-Mittellohn</t>
  </si>
  <si>
    <t>Bauprojekt</t>
  </si>
  <si>
    <t xml:space="preserve">Angebot Nr. </t>
  </si>
  <si>
    <t>Wochenar-beitszeit</t>
  </si>
  <si>
    <t>C Zulage</t>
  </si>
  <si>
    <t>gemäß KV</t>
  </si>
  <si>
    <t>überkollektiv</t>
  </si>
  <si>
    <t>(von A+B)</t>
  </si>
  <si>
    <t>für Mehrarbeit</t>
  </si>
  <si>
    <t>F Aufzahlung</t>
  </si>
  <si>
    <t>für Erschwernis</t>
  </si>
  <si>
    <t>= Mittellohn</t>
  </si>
  <si>
    <t>Regielohn</t>
  </si>
  <si>
    <t>40 Std.</t>
  </si>
  <si>
    <t>pro Stunde</t>
  </si>
  <si>
    <t>X</t>
  </si>
  <si>
    <t>II a</t>
  </si>
  <si>
    <t>II b</t>
  </si>
  <si>
    <t>Aufzahlung für Mehrarbeit</t>
  </si>
  <si>
    <t>Überstundenmodell</t>
  </si>
  <si>
    <t>Anzahl</t>
  </si>
  <si>
    <t>Normal-stunden</t>
  </si>
  <si>
    <t>Verrechne-te Stunden</t>
  </si>
  <si>
    <t>Normalarbeitszeit</t>
  </si>
  <si>
    <t>Überstunden/Woche</t>
  </si>
  <si>
    <t>Normalstundensatz</t>
  </si>
  <si>
    <t>Überstun-densatz</t>
  </si>
  <si>
    <t>Überstundenzuschlag %</t>
  </si>
  <si>
    <t>Kalkulierte Mannschaft</t>
  </si>
  <si>
    <t>KV-Gruppe</t>
  </si>
  <si>
    <t>Bezeichnung</t>
  </si>
  <si>
    <t>%</t>
  </si>
  <si>
    <t>Summe</t>
  </si>
  <si>
    <t>Über KV-Lohn</t>
  </si>
  <si>
    <t>Über KV je Stunde</t>
  </si>
  <si>
    <t>Über KV Betrag</t>
  </si>
  <si>
    <t>Facharbeiter</t>
  </si>
  <si>
    <t>Über KV-Lohn %</t>
  </si>
  <si>
    <t>Angelernt</t>
  </si>
  <si>
    <t>Helfer</t>
  </si>
  <si>
    <t>Lohn produktives Personal</t>
  </si>
  <si>
    <t xml:space="preserve">L </t>
  </si>
  <si>
    <t>Vizepolier</t>
  </si>
  <si>
    <t xml:space="preserve"> </t>
  </si>
  <si>
    <t>Lohn mit unprod. Personal</t>
  </si>
  <si>
    <t>Betrag</t>
  </si>
  <si>
    <t xml:space="preserve">pro Std. </t>
  </si>
  <si>
    <t>Umlage unproduktives Personal</t>
  </si>
  <si>
    <t>Andere Lohnbestandteile</t>
  </si>
  <si>
    <t>Taggeld</t>
  </si>
  <si>
    <t>Je</t>
  </si>
  <si>
    <t>Art der Lohn-bestandteile</t>
  </si>
  <si>
    <t>% der Be-legschaft</t>
  </si>
  <si>
    <t>abgaben-pflichtig</t>
  </si>
  <si>
    <t>nicht abga-benpflichtig</t>
  </si>
  <si>
    <t>Tag</t>
  </si>
  <si>
    <t>Tage pro Woche</t>
  </si>
  <si>
    <t>Zuschlag für unproduktives Personal</t>
  </si>
  <si>
    <t>pro produktiver Stunde</t>
  </si>
  <si>
    <t>Direkte Lohnnebenkosten</t>
  </si>
  <si>
    <t>Arbeitslosenversicherung</t>
  </si>
  <si>
    <t>Insolvententgeltsicherung</t>
  </si>
  <si>
    <t>AGA zur Pensionsversicherung</t>
  </si>
  <si>
    <t>Krankenversicherung AGA</t>
  </si>
  <si>
    <t>Unfallversicherung</t>
  </si>
  <si>
    <t>Wohnbauförderungsbeitrag</t>
  </si>
  <si>
    <t>Betriebliche Mitarbeitervorsorge</t>
  </si>
  <si>
    <t>Dienstgeberbeitrag Familienlastenausgleichs-fonds</t>
  </si>
  <si>
    <t>Schlechtwetterent-schädigungsbeitrag</t>
  </si>
  <si>
    <t>in %</t>
  </si>
  <si>
    <t>Sozialver-sicherung</t>
  </si>
  <si>
    <t>Direkte Lohn-nebenkosten</t>
  </si>
  <si>
    <t>Umgelegte Lohnnebenkosten</t>
  </si>
  <si>
    <t>Bezahlte Feiertage</t>
  </si>
  <si>
    <t>Zuschlag Weihnachtsfeiertage</t>
  </si>
  <si>
    <t>Kosten der Weihnachtsfeiertage</t>
  </si>
  <si>
    <t>Refundierung BUAK</t>
  </si>
  <si>
    <t>Sonderfeiertage</t>
  </si>
  <si>
    <t>Bezahlte Urlaubstage</t>
  </si>
  <si>
    <t>Entgeltliche Freizeit (Amtswege)</t>
  </si>
  <si>
    <t>Entgeltfortzahlung Krankheit</t>
  </si>
  <si>
    <t>Behinderten Ausgleichstaxe</t>
  </si>
  <si>
    <t>Weihnachtsgeld</t>
  </si>
  <si>
    <t>Sozalabgaben vom Weihnachtsgeld</t>
  </si>
  <si>
    <t>Sozialabgaben unbezahlter Urlaub</t>
  </si>
  <si>
    <t>Schlechtwetterentschädigung</t>
  </si>
  <si>
    <t>Ausfallzeiten Betriebsräte</t>
  </si>
  <si>
    <t>Betriebsversammlung</t>
  </si>
  <si>
    <t>Abfertigung</t>
  </si>
  <si>
    <t>Pflegefreistellung</t>
  </si>
  <si>
    <t>Kommunalsteuer f.Ausfalltage</t>
  </si>
  <si>
    <t>Zwischenbetriebliche Ausbildung</t>
  </si>
  <si>
    <t>Kündigungsfristen</t>
  </si>
  <si>
    <t>vom Mehrlohn</t>
  </si>
  <si>
    <t>von beidem</t>
  </si>
  <si>
    <t>Mehrlohnfaktor</t>
  </si>
  <si>
    <t>Bezahlte Freizeit</t>
  </si>
  <si>
    <t>Andere Lohn-bestandteile</t>
  </si>
  <si>
    <t>Bedeutung</t>
  </si>
  <si>
    <t>Zuschläge</t>
  </si>
  <si>
    <t>unproduktive Stunden</t>
  </si>
  <si>
    <t>Mittlerer KV-Loh:Mittellohn</t>
  </si>
  <si>
    <t>Andere Lohn-gebundene Kosten</t>
  </si>
  <si>
    <t>Kommunalsteuer u.a.</t>
  </si>
  <si>
    <t>Andere Lohngebundene Kosten:</t>
  </si>
  <si>
    <t>Kommunalsteuer</t>
  </si>
  <si>
    <t>Kleingeräte und Gerüste</t>
  </si>
  <si>
    <t>Haftpflichtversicherung</t>
  </si>
  <si>
    <t>Nebenmaterialien</t>
  </si>
  <si>
    <t>Lohnverrrechnung</t>
  </si>
  <si>
    <t>Andere Kosten</t>
  </si>
  <si>
    <t>Mittellohnberechnung</t>
  </si>
  <si>
    <t>mit gesamten Nebenkosten</t>
  </si>
  <si>
    <t>Verrechnete Kosten Pro Arbeitsstunde</t>
  </si>
  <si>
    <t>von Lohnkosten</t>
  </si>
  <si>
    <t>Übertrag in Tabelle K3</t>
  </si>
  <si>
    <t>G11</t>
  </si>
  <si>
    <t>G 12</t>
  </si>
  <si>
    <t>G15</t>
  </si>
  <si>
    <t>aus Kosten-rechnung</t>
  </si>
  <si>
    <t>Gemeinkos-tenzuschlag</t>
  </si>
  <si>
    <t>Verwaltungs-kosten</t>
  </si>
  <si>
    <t xml:space="preserve">Aufschlag </t>
  </si>
  <si>
    <t>Faktor auf Ü-Zuschlag</t>
  </si>
  <si>
    <t>Durchschnittslohn/Stunde</t>
  </si>
  <si>
    <t>Stundenlohn KV</t>
  </si>
  <si>
    <t>Summe Istlohn</t>
  </si>
  <si>
    <t>Ernstbau GmbH</t>
  </si>
  <si>
    <t>3397 Straßenhausen</t>
  </si>
  <si>
    <t>I. Vizepolier</t>
  </si>
  <si>
    <t>2.808,62</t>
  </si>
  <si>
    <t>II. Facharbeiter</t>
  </si>
  <si>
    <t>a)</t>
  </si>
  <si>
    <t>2.732,34</t>
  </si>
  <si>
    <t>b)</t>
  </si>
  <si>
    <t>2.488,26</t>
  </si>
  <si>
    <t>III. Angelernte Bauarbeiter</t>
  </si>
  <si>
    <t>2.486,57</t>
  </si>
  <si>
    <t>2.428,94</t>
  </si>
  <si>
    <t>c)</t>
  </si>
  <si>
    <t>2.374,70</t>
  </si>
  <si>
    <t>d)</t>
  </si>
  <si>
    <t>2.313,68</t>
  </si>
  <si>
    <t>e)</t>
  </si>
  <si>
    <t>2.230,62</t>
  </si>
  <si>
    <t>IV. Bauhilfsarbeiter</t>
  </si>
  <si>
    <t>2.118,75</t>
  </si>
  <si>
    <t>V. Sonstiges Hilfspersonal</t>
  </si>
  <si>
    <t>1.942,47</t>
  </si>
  <si>
    <t>VI. Lehrlinge</t>
  </si>
  <si>
    <t>1.493,30</t>
  </si>
  <si>
    <t>1.989,93</t>
  </si>
  <si>
    <t>2.239,10</t>
  </si>
  <si>
    <t>VII. Praktikanten</t>
  </si>
  <si>
    <t>1.244,13</t>
  </si>
  <si>
    <t>Lenkstunde </t>
  </si>
  <si>
    <t>(§ 8 Z 1b)</t>
  </si>
  <si>
    <t>Dienstreisevergütungen</t>
  </si>
  <si>
    <t>Taggeld § 9 Z 4 lit a</t>
  </si>
  <si>
    <t>je Tag</t>
  </si>
  <si>
    <t>Taggeld § 9 Z 4 lit b</t>
  </si>
  <si>
    <t>Taggeld § 9 Z 5, 5a und 6</t>
  </si>
  <si>
    <t>Übernachtungsgeld</t>
  </si>
  <si>
    <t>je Nächtigung</t>
  </si>
  <si>
    <t>VPI 2018</t>
  </si>
  <si>
    <t>Lohntabelle 2019</t>
  </si>
  <si>
    <t>Stundenlöhne</t>
  </si>
  <si>
    <t>Monatsloh</t>
  </si>
  <si>
    <t>Krankenentgelt</t>
  </si>
  <si>
    <t>Dienstgeberzuschlag</t>
  </si>
  <si>
    <t>A Durchschnittslohn</t>
  </si>
  <si>
    <t>Kalkulierte Mannschaft G18</t>
  </si>
  <si>
    <t>Kalkulierte Mannschaft G19</t>
  </si>
  <si>
    <r>
      <t xml:space="preserve">Werte übernommen aus </t>
    </r>
    <r>
      <rPr>
        <b/>
        <sz val="10"/>
        <color theme="1"/>
        <rFont val="Calibri"/>
        <family val="2"/>
      </rPr>
      <t>H.Wolkersdorfer/C.Lang "Praktische Baukalkulation</t>
    </r>
    <r>
      <rPr>
        <sz val="10"/>
        <color theme="1"/>
        <rFont val="Calibri"/>
        <family val="2"/>
      </rPr>
      <t>, 4. Auflage 2014</t>
    </r>
  </si>
  <si>
    <t>von Mehrarbeit</t>
  </si>
  <si>
    <t>2. Lehrjahr</t>
  </si>
  <si>
    <t>Tabelle:</t>
  </si>
  <si>
    <t>Aufz. Für Mehrarbeit F7</t>
  </si>
  <si>
    <t>Aufzahlung für Mehrarbeit C21</t>
  </si>
  <si>
    <t>B Umlage unproduktives Personal</t>
  </si>
  <si>
    <t>D Überkollektiv-Mehrlohn</t>
  </si>
  <si>
    <t>E Aufzahlung Überstunden</t>
  </si>
  <si>
    <t>Andere Lohnbest. C7</t>
  </si>
  <si>
    <t>Umgelegte LNK. C26</t>
  </si>
  <si>
    <t>Umgelegte LNK. C35</t>
  </si>
  <si>
    <t>angenommen</t>
  </si>
  <si>
    <t>Peter Bankl</t>
  </si>
  <si>
    <t>81/2019</t>
  </si>
  <si>
    <t xml:space="preserve">39 Stunden + 4 Überstunde </t>
  </si>
  <si>
    <t>Fernbaustelle mit großem Taggeld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</si>
</sst>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#,##0.000_ ;\-#,##0.000\ "/>
    <numFmt numFmtId="166" formatCode="0.000%"/>
  </numFmts>
  <fonts count="9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6"/>
      <color theme="1"/>
      <name val="Calibri"/>
      <family val="2"/>
    </font>
    <font>
      <sz val="13"/>
      <color rgb="FF304C59"/>
      <name val="Arial"/>
      <family val="2"/>
    </font>
    <font>
      <sz val="13"/>
      <color rgb="FF304C59"/>
      <name val="Arial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DDDDDD"/>
      </top>
      <bottom style="medium">
        <color rgb="FFDDDDDD"/>
      </bottom>
      <diagonal/>
    </border>
    <border>
      <left/>
      <right/>
      <top style="medium">
        <color rgb="FFDDDDDD"/>
      </top>
      <bottom/>
      <diagonal/>
    </border>
    <border>
      <left/>
      <right/>
      <top/>
      <bottom style="medium">
        <color rgb="FFDDDDDD"/>
      </bottom>
      <diagonal/>
    </border>
    <border>
      <left/>
      <right/>
      <top style="medium">
        <color rgb="FFDDDDDD"/>
      </top>
      <bottom style="medium">
        <color rgb="FF29383F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14" fontId="0" fillId="0" borderId="0" xfId="0" applyNumberFormat="1"/>
    <xf numFmtId="0" fontId="3" fillId="0" borderId="0" xfId="0" applyFont="1"/>
    <xf numFmtId="49" fontId="0" fillId="0" borderId="0" xfId="0" applyNumberFormat="1" applyAlignment="1">
      <alignment wrapText="1"/>
    </xf>
    <xf numFmtId="0" fontId="0" fillId="0" borderId="1" xfId="0" applyBorder="1"/>
    <xf numFmtId="9" fontId="0" fillId="0" borderId="1" xfId="0" applyNumberFormat="1" applyBorder="1"/>
    <xf numFmtId="49" fontId="0" fillId="0" borderId="1" xfId="0" applyNumberFormat="1" applyBorder="1" applyAlignment="1">
      <alignment wrapText="1"/>
    </xf>
    <xf numFmtId="0" fontId="0" fillId="0" borderId="1" xfId="0" applyBorder="1" applyAlignment="1">
      <alignment wrapText="1"/>
    </xf>
    <xf numFmtId="10" fontId="0" fillId="0" borderId="1" xfId="0" applyNumberFormat="1" applyBorder="1"/>
    <xf numFmtId="49" fontId="0" fillId="0" borderId="3" xfId="0" applyNumberFormat="1" applyBorder="1" applyAlignment="1">
      <alignment wrapText="1"/>
    </xf>
    <xf numFmtId="9" fontId="0" fillId="0" borderId="0" xfId="2" applyFont="1"/>
    <xf numFmtId="2" fontId="0" fillId="0" borderId="0" xfId="0" applyNumberFormat="1"/>
    <xf numFmtId="0" fontId="0" fillId="0" borderId="0" xfId="0" applyAlignment="1">
      <alignment horizontal="centerContinuous"/>
    </xf>
    <xf numFmtId="0" fontId="0" fillId="0" borderId="1" xfId="0" applyBorder="1" applyAlignment="1">
      <alignment horizontal="centerContinuous"/>
    </xf>
    <xf numFmtId="2" fontId="0" fillId="0" borderId="1" xfId="0" applyNumberFormat="1" applyBorder="1"/>
    <xf numFmtId="0" fontId="0" fillId="0" borderId="1" xfId="0" applyBorder="1" applyAlignment="1">
      <alignment horizontal="centerContinuous" wrapText="1"/>
    </xf>
    <xf numFmtId="44" fontId="0" fillId="0" borderId="1" xfId="0" applyNumberFormat="1" applyBorder="1"/>
    <xf numFmtId="164" fontId="0" fillId="0" borderId="1" xfId="0" applyNumberFormat="1" applyBorder="1"/>
    <xf numFmtId="0" fontId="2" fillId="0" borderId="1" xfId="0" applyFont="1" applyBorder="1"/>
    <xf numFmtId="49" fontId="2" fillId="3" borderId="1" xfId="0" applyNumberFormat="1" applyFont="1" applyFill="1" applyBorder="1" applyAlignment="1">
      <alignment wrapText="1"/>
    </xf>
    <xf numFmtId="0" fontId="0" fillId="3" borderId="1" xfId="0" applyFill="1" applyBorder="1"/>
    <xf numFmtId="0" fontId="0" fillId="3" borderId="0" xfId="0" applyFill="1"/>
    <xf numFmtId="49" fontId="0" fillId="3" borderId="1" xfId="0" applyNumberFormat="1" applyFill="1" applyBorder="1" applyAlignment="1">
      <alignment wrapText="1"/>
    </xf>
    <xf numFmtId="0" fontId="0" fillId="3" borderId="1" xfId="0" applyFill="1" applyBorder="1" applyAlignment="1">
      <alignment wrapText="1"/>
    </xf>
    <xf numFmtId="10" fontId="0" fillId="3" borderId="1" xfId="0" applyNumberFormat="1" applyFill="1" applyBorder="1"/>
    <xf numFmtId="44" fontId="0" fillId="3" borderId="1" xfId="1" applyFont="1" applyFill="1" applyBorder="1"/>
    <xf numFmtId="10" fontId="0" fillId="3" borderId="0" xfId="0" applyNumberFormat="1" applyFill="1"/>
    <xf numFmtId="10" fontId="0" fillId="3" borderId="1" xfId="2" applyNumberFormat="1" applyFont="1" applyFill="1" applyBorder="1"/>
    <xf numFmtId="164" fontId="0" fillId="3" borderId="1" xfId="0" applyNumberFormat="1" applyFill="1" applyBorder="1"/>
    <xf numFmtId="49" fontId="0" fillId="4" borderId="1" xfId="0" applyNumberFormat="1" applyFill="1" applyBorder="1" applyAlignment="1">
      <alignment wrapText="1"/>
    </xf>
    <xf numFmtId="0" fontId="0" fillId="4" borderId="1" xfId="0" applyFill="1" applyBorder="1"/>
    <xf numFmtId="49" fontId="0" fillId="4" borderId="1" xfId="0" applyNumberFormat="1" applyFill="1" applyBorder="1" applyAlignment="1">
      <alignment horizontal="centerContinuous"/>
    </xf>
    <xf numFmtId="0" fontId="0" fillId="4" borderId="0" xfId="0" applyFill="1"/>
    <xf numFmtId="49" fontId="0" fillId="4" borderId="0" xfId="0" applyNumberFormat="1" applyFill="1" applyAlignment="1">
      <alignment wrapText="1"/>
    </xf>
    <xf numFmtId="49" fontId="2" fillId="4" borderId="0" xfId="0" applyNumberFormat="1" applyFont="1" applyFill="1" applyAlignment="1">
      <alignment wrapText="1"/>
    </xf>
    <xf numFmtId="0" fontId="2" fillId="4" borderId="0" xfId="0" applyFont="1" applyFill="1"/>
    <xf numFmtId="14" fontId="0" fillId="4" borderId="0" xfId="0" applyNumberFormat="1" applyFill="1"/>
    <xf numFmtId="49" fontId="0" fillId="4" borderId="1" xfId="0" applyNumberFormat="1" applyFill="1" applyBorder="1"/>
    <xf numFmtId="9" fontId="0" fillId="4" borderId="1" xfId="0" applyNumberFormat="1" applyFill="1" applyBorder="1"/>
    <xf numFmtId="49" fontId="4" fillId="0" borderId="0" xfId="0" applyNumberFormat="1" applyFont="1" applyAlignment="1"/>
    <xf numFmtId="0" fontId="3" fillId="6" borderId="0" xfId="0" applyFont="1" applyFill="1"/>
    <xf numFmtId="0" fontId="0" fillId="6" borderId="0" xfId="0" applyFill="1"/>
    <xf numFmtId="10" fontId="2" fillId="0" borderId="1" xfId="0" applyNumberFormat="1" applyFont="1" applyBorder="1"/>
    <xf numFmtId="0" fontId="2" fillId="7" borderId="1" xfId="0" applyFont="1" applyFill="1" applyBorder="1"/>
    <xf numFmtId="165" fontId="2" fillId="7" borderId="1" xfId="0" applyNumberFormat="1" applyFont="1" applyFill="1" applyBorder="1"/>
    <xf numFmtId="166" fontId="2" fillId="9" borderId="0" xfId="0" applyNumberFormat="1" applyFont="1" applyFill="1"/>
    <xf numFmtId="2" fontId="0" fillId="9" borderId="1" xfId="0" applyNumberFormat="1" applyFill="1" applyBorder="1"/>
    <xf numFmtId="0" fontId="0" fillId="9" borderId="1" xfId="0" applyFill="1" applyBorder="1"/>
    <xf numFmtId="164" fontId="2" fillId="0" borderId="0" xfId="0" applyNumberFormat="1" applyFont="1" applyBorder="1"/>
    <xf numFmtId="10" fontId="0" fillId="10" borderId="1" xfId="2" applyNumberFormat="1" applyFont="1" applyFill="1" applyBorder="1"/>
    <xf numFmtId="0" fontId="0" fillId="0" borderId="1" xfId="0" applyBorder="1" applyAlignment="1">
      <alignment horizontal="center"/>
    </xf>
    <xf numFmtId="49" fontId="3" fillId="2" borderId="1" xfId="0" applyNumberFormat="1" applyFont="1" applyFill="1" applyBorder="1" applyAlignment="1">
      <alignment wrapText="1"/>
    </xf>
    <xf numFmtId="10" fontId="3" fillId="2" borderId="1" xfId="0" applyNumberFormat="1" applyFont="1" applyFill="1" applyBorder="1"/>
    <xf numFmtId="164" fontId="3" fillId="2" borderId="1" xfId="0" applyNumberFormat="1" applyFont="1" applyFill="1" applyBorder="1"/>
    <xf numFmtId="0" fontId="0" fillId="5" borderId="1" xfId="0" applyFill="1" applyBorder="1"/>
    <xf numFmtId="164" fontId="3" fillId="5" borderId="1" xfId="0" applyNumberFormat="1" applyFont="1" applyFill="1" applyBorder="1"/>
    <xf numFmtId="0" fontId="0" fillId="5" borderId="4" xfId="0" applyFill="1" applyBorder="1"/>
    <xf numFmtId="49" fontId="0" fillId="0" borderId="5" xfId="0" applyNumberFormat="1" applyBorder="1" applyAlignment="1">
      <alignment wrapText="1"/>
    </xf>
    <xf numFmtId="0" fontId="0" fillId="0" borderId="5" xfId="0" applyBorder="1" applyAlignment="1">
      <alignment wrapText="1"/>
    </xf>
    <xf numFmtId="49" fontId="3" fillId="5" borderId="2" xfId="0" applyNumberFormat="1" applyFont="1" applyFill="1" applyBorder="1" applyAlignment="1"/>
    <xf numFmtId="49" fontId="3" fillId="5" borderId="3" xfId="0" applyNumberFormat="1" applyFont="1" applyFill="1" applyBorder="1" applyAlignment="1"/>
    <xf numFmtId="44" fontId="2" fillId="8" borderId="1" xfId="1" applyFont="1" applyFill="1" applyBorder="1"/>
    <xf numFmtId="49" fontId="0" fillId="12" borderId="1" xfId="0" applyNumberFormat="1" applyFill="1" applyBorder="1" applyAlignment="1">
      <alignment wrapText="1"/>
    </xf>
    <xf numFmtId="0" fontId="0" fillId="12" borderId="1" xfId="0" applyFill="1" applyBorder="1"/>
    <xf numFmtId="9" fontId="0" fillId="12" borderId="1" xfId="0" applyNumberFormat="1" applyFill="1" applyBorder="1"/>
    <xf numFmtId="10" fontId="0" fillId="12" borderId="1" xfId="0" applyNumberFormat="1" applyFill="1" applyBorder="1"/>
    <xf numFmtId="49" fontId="3" fillId="11" borderId="1" xfId="0" applyNumberFormat="1" applyFont="1" applyFill="1" applyBorder="1" applyAlignment="1">
      <alignment wrapText="1"/>
    </xf>
    <xf numFmtId="49" fontId="0" fillId="11" borderId="1" xfId="0" applyNumberFormat="1" applyFill="1" applyBorder="1" applyAlignment="1">
      <alignment wrapText="1"/>
    </xf>
    <xf numFmtId="0" fontId="0" fillId="11" borderId="1" xfId="0" applyFill="1" applyBorder="1"/>
    <xf numFmtId="44" fontId="0" fillId="11" borderId="1" xfId="1" applyFont="1" applyFill="1" applyBorder="1"/>
    <xf numFmtId="10" fontId="0" fillId="11" borderId="1" xfId="2" applyNumberFormat="1" applyFont="1" applyFill="1" applyBorder="1"/>
    <xf numFmtId="164" fontId="2" fillId="2" borderId="1" xfId="0" applyNumberFormat="1" applyFont="1" applyFill="1" applyBorder="1"/>
    <xf numFmtId="49" fontId="2" fillId="2" borderId="1" xfId="0" applyNumberFormat="1" applyFont="1" applyFill="1" applyBorder="1" applyAlignment="1">
      <alignment wrapText="1"/>
    </xf>
    <xf numFmtId="0" fontId="6" fillId="13" borderId="6" xfId="0" applyFont="1" applyFill="1" applyBorder="1" applyAlignment="1">
      <alignment vertical="top" wrapText="1"/>
    </xf>
    <xf numFmtId="0" fontId="5" fillId="13" borderId="6" xfId="0" applyFont="1" applyFill="1" applyBorder="1" applyAlignment="1">
      <alignment vertical="top" wrapText="1"/>
    </xf>
    <xf numFmtId="0" fontId="6" fillId="13" borderId="7" xfId="0" applyFont="1" applyFill="1" applyBorder="1" applyAlignment="1">
      <alignment vertical="top" wrapText="1"/>
    </xf>
    <xf numFmtId="0" fontId="6" fillId="13" borderId="8" xfId="0" applyFont="1" applyFill="1" applyBorder="1" applyAlignment="1">
      <alignment vertical="top" wrapText="1"/>
    </xf>
    <xf numFmtId="10" fontId="5" fillId="13" borderId="6" xfId="0" applyNumberFormat="1" applyFont="1" applyFill="1" applyBorder="1" applyAlignment="1">
      <alignment vertical="top" wrapText="1"/>
    </xf>
    <xf numFmtId="2" fontId="0" fillId="4" borderId="1" xfId="0" applyNumberFormat="1" applyFill="1" applyBorder="1"/>
    <xf numFmtId="0" fontId="7" fillId="2" borderId="0" xfId="0" applyFont="1" applyFill="1"/>
    <xf numFmtId="0" fontId="0" fillId="2" borderId="0" xfId="0" applyFill="1"/>
    <xf numFmtId="0" fontId="0" fillId="0" borderId="0" xfId="0" applyAlignment="1">
      <alignment wrapText="1"/>
    </xf>
    <xf numFmtId="9" fontId="0" fillId="0" borderId="0" xfId="0" applyNumberFormat="1"/>
    <xf numFmtId="9" fontId="0" fillId="0" borderId="1" xfId="2" applyNumberFormat="1" applyFont="1" applyBorder="1"/>
    <xf numFmtId="0" fontId="6" fillId="13" borderId="9" xfId="0" applyFont="1" applyFill="1" applyBorder="1" applyAlignment="1">
      <alignment horizontal="left" wrapText="1"/>
    </xf>
    <xf numFmtId="0" fontId="6" fillId="13" borderId="6" xfId="0" applyFont="1" applyFill="1" applyBorder="1" applyAlignment="1">
      <alignment vertical="top" wrapText="1"/>
    </xf>
    <xf numFmtId="0" fontId="5" fillId="13" borderId="7" xfId="0" applyFont="1" applyFill="1" applyBorder="1" applyAlignment="1">
      <alignment vertical="top" wrapText="1"/>
    </xf>
    <xf numFmtId="0" fontId="5" fillId="13" borderId="8" xfId="0" applyFont="1" applyFill="1" applyBorder="1" applyAlignment="1">
      <alignment vertical="top" wrapText="1"/>
    </xf>
  </cellXfs>
  <cellStyles count="3"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workbookViewId="0">
      <selection activeCell="F3" sqref="F3"/>
    </sheetView>
  </sheetViews>
  <sheetFormatPr baseColWidth="10" defaultRowHeight="14.5" x14ac:dyDescent="0.35"/>
  <cols>
    <col min="1" max="1" width="20.1796875" style="3" customWidth="1"/>
    <col min="2" max="2" width="14.7265625" style="3" customWidth="1"/>
    <col min="3" max="3" width="14.54296875" customWidth="1"/>
    <col min="4" max="4" width="7.453125" customWidth="1"/>
  </cols>
  <sheetData>
    <row r="1" spans="1:9" ht="21" x14ac:dyDescent="0.5">
      <c r="A1" s="39" t="s">
        <v>126</v>
      </c>
      <c r="B1" s="39"/>
      <c r="E1" t="s">
        <v>0</v>
      </c>
      <c r="F1" s="2" t="s">
        <v>1</v>
      </c>
    </row>
    <row r="2" spans="1:9" ht="29" x14ac:dyDescent="0.35">
      <c r="A2" s="3" t="s">
        <v>142</v>
      </c>
      <c r="B2" s="3" t="s">
        <v>143</v>
      </c>
      <c r="E2" t="s">
        <v>2</v>
      </c>
      <c r="F2" s="1">
        <v>43684</v>
      </c>
      <c r="G2" t="s">
        <v>3</v>
      </c>
    </row>
    <row r="3" spans="1:9" x14ac:dyDescent="0.35">
      <c r="A3" s="29" t="s">
        <v>16</v>
      </c>
      <c r="B3" s="29"/>
      <c r="C3" s="30" t="s">
        <v>201</v>
      </c>
      <c r="D3" s="30"/>
      <c r="E3" s="30" t="s">
        <v>4</v>
      </c>
      <c r="F3" s="31" t="s">
        <v>30</v>
      </c>
      <c r="G3" s="30"/>
      <c r="H3" s="32"/>
    </row>
    <row r="4" spans="1:9" x14ac:dyDescent="0.35">
      <c r="A4" s="29" t="s">
        <v>17</v>
      </c>
      <c r="B4" s="29"/>
      <c r="C4" s="30" t="s">
        <v>202</v>
      </c>
      <c r="D4" s="30"/>
      <c r="E4" s="30" t="s">
        <v>5</v>
      </c>
      <c r="F4" s="31">
        <v>0</v>
      </c>
      <c r="G4" s="30" t="s">
        <v>6</v>
      </c>
      <c r="H4" s="32"/>
    </row>
    <row r="5" spans="1:9" x14ac:dyDescent="0.35">
      <c r="A5" s="33"/>
      <c r="B5" s="33"/>
      <c r="C5" s="32"/>
      <c r="D5" s="32"/>
      <c r="E5" s="32"/>
      <c r="F5" s="32"/>
      <c r="G5" s="32"/>
      <c r="H5" s="32"/>
      <c r="I5" s="32"/>
    </row>
    <row r="6" spans="1:9" x14ac:dyDescent="0.35">
      <c r="A6" s="34" t="s">
        <v>9</v>
      </c>
      <c r="B6" s="32">
        <f>'Kalkulierte Mannschaft'!D11</f>
        <v>14</v>
      </c>
      <c r="C6" s="32"/>
      <c r="D6" s="35" t="s">
        <v>7</v>
      </c>
      <c r="E6" s="32"/>
      <c r="F6" s="32"/>
      <c r="G6" s="36">
        <v>42491</v>
      </c>
      <c r="H6" s="32"/>
    </row>
    <row r="7" spans="1:9" ht="29" x14ac:dyDescent="0.35">
      <c r="A7" s="29" t="s">
        <v>18</v>
      </c>
      <c r="B7" s="29" t="s">
        <v>203</v>
      </c>
      <c r="C7" s="37" t="s">
        <v>28</v>
      </c>
      <c r="D7" s="31" t="s">
        <v>31</v>
      </c>
      <c r="E7" s="31" t="s">
        <v>32</v>
      </c>
      <c r="F7" s="31" t="s">
        <v>31</v>
      </c>
      <c r="G7" s="31" t="s">
        <v>10</v>
      </c>
      <c r="H7" s="30" t="s">
        <v>12</v>
      </c>
    </row>
    <row r="8" spans="1:9" x14ac:dyDescent="0.35">
      <c r="A8" s="29"/>
      <c r="B8" s="30" t="s">
        <v>11</v>
      </c>
      <c r="C8" s="30"/>
      <c r="D8" s="30">
        <f>'Kalkulierte Mannschaft'!E5</f>
        <v>16.12</v>
      </c>
      <c r="E8" s="30">
        <f>'Kalkulierte Mannschaft'!E6</f>
        <v>14.68</v>
      </c>
      <c r="F8" s="30">
        <f>'Kalkulierte Mannschaft'!E7</f>
        <v>14.01</v>
      </c>
      <c r="G8" s="30">
        <f>'Kalkulierte Mannschaft'!E8</f>
        <v>12.5</v>
      </c>
      <c r="H8" s="78">
        <f>'Kalkulierte Mannschaft'!F9</f>
        <v>8.81</v>
      </c>
    </row>
    <row r="9" spans="1:9" x14ac:dyDescent="0.35">
      <c r="A9" s="29"/>
      <c r="B9" s="30" t="s">
        <v>14</v>
      </c>
      <c r="C9" s="38">
        <f>D9+E9+F9+G9+H9</f>
        <v>0.99999999999999989</v>
      </c>
      <c r="D9" s="38">
        <f>'Kalkulierte Mannschaft'!D5/'Kalkulierte Mannschaft'!D11</f>
        <v>0.14285714285714285</v>
      </c>
      <c r="E9" s="38">
        <f>'Kalkulierte Mannschaft'!D6/'Kalkulierte Mannschaft'!D11</f>
        <v>0.21428571428571427</v>
      </c>
      <c r="F9" s="38">
        <f>'Kalkulierte Mannschaft'!D7/'Kalkulierte Mannschaft'!D11</f>
        <v>0.2857142857142857</v>
      </c>
      <c r="G9" s="38">
        <f>'Kalkulierte Mannschaft'!D8/'Kalkulierte Mannschaft'!D11</f>
        <v>0.2857142857142857</v>
      </c>
      <c r="H9" s="38">
        <f>'Kalkulierte Mannschaft'!D9/'Kalkulierte Mannschaft'!D11</f>
        <v>7.1428571428571425E-2</v>
      </c>
    </row>
    <row r="11" spans="1:9" x14ac:dyDescent="0.35">
      <c r="A11" s="3" t="s">
        <v>185</v>
      </c>
      <c r="E11" s="18" t="s">
        <v>27</v>
      </c>
      <c r="F11" s="8">
        <v>1</v>
      </c>
      <c r="G11" s="61">
        <f>'Kalkulierte Mannschaft'!H17</f>
        <v>14.54857142857143</v>
      </c>
    </row>
    <row r="12" spans="1:9" x14ac:dyDescent="0.35">
      <c r="A12" s="19" t="s">
        <v>114</v>
      </c>
      <c r="B12" s="20" t="s">
        <v>113</v>
      </c>
      <c r="C12" s="19" t="s">
        <v>191</v>
      </c>
      <c r="D12" s="20"/>
      <c r="E12" s="21"/>
      <c r="F12" s="21"/>
      <c r="G12" s="21"/>
    </row>
    <row r="13" spans="1:9" ht="43.5" x14ac:dyDescent="0.35">
      <c r="A13" s="22" t="s">
        <v>194</v>
      </c>
      <c r="B13" s="23" t="s">
        <v>115</v>
      </c>
      <c r="C13" s="22" t="s">
        <v>186</v>
      </c>
      <c r="D13" s="20"/>
      <c r="E13" s="24"/>
      <c r="F13" s="24">
        <f>'Kalkulierte Mannschaft'!G18</f>
        <v>9.1115475255302447E-2</v>
      </c>
      <c r="G13" s="25">
        <f>'Kalkulierte Mannschaft'!H18</f>
        <v>1.3256000000000003</v>
      </c>
    </row>
    <row r="14" spans="1:9" x14ac:dyDescent="0.35">
      <c r="A14" s="22" t="s">
        <v>19</v>
      </c>
      <c r="B14" s="20" t="s">
        <v>20</v>
      </c>
      <c r="C14" s="22"/>
      <c r="D14" s="20"/>
      <c r="E14" s="20"/>
      <c r="F14" s="24"/>
      <c r="G14" s="25"/>
    </row>
    <row r="15" spans="1:9" ht="29" x14ac:dyDescent="0.35">
      <c r="A15" s="22" t="s">
        <v>195</v>
      </c>
      <c r="B15" s="20" t="s">
        <v>21</v>
      </c>
      <c r="C15" s="22" t="s">
        <v>187</v>
      </c>
      <c r="D15" s="20"/>
      <c r="E15" s="20" t="s">
        <v>22</v>
      </c>
      <c r="F15" s="24">
        <f>'Kalkulierte Mannschaft'!G19</f>
        <v>0.20123996465043206</v>
      </c>
      <c r="G15" s="25">
        <f>'Kalkulierte Mannschaft'!H19</f>
        <v>2.9277540000000006</v>
      </c>
    </row>
    <row r="16" spans="1:9" ht="29" x14ac:dyDescent="0.35">
      <c r="A16" s="22" t="s">
        <v>196</v>
      </c>
      <c r="B16" s="20" t="s">
        <v>23</v>
      </c>
      <c r="C16" s="22" t="s">
        <v>192</v>
      </c>
      <c r="D16" s="20"/>
      <c r="E16" s="20" t="s">
        <v>22</v>
      </c>
      <c r="F16" s="26">
        <f>'Aufzahlung für Mehrarbeit'!F7</f>
        <v>6.0465116279069753E-2</v>
      </c>
      <c r="G16" s="25">
        <f>'Aufzahlung für Mehrarbeit'!G7</f>
        <v>0.87968106312292349</v>
      </c>
    </row>
    <row r="17" spans="1:7" x14ac:dyDescent="0.35">
      <c r="A17" s="22" t="s">
        <v>24</v>
      </c>
      <c r="B17" s="20" t="s">
        <v>25</v>
      </c>
      <c r="C17" s="22" t="s">
        <v>200</v>
      </c>
      <c r="D17" s="20"/>
      <c r="E17" s="20" t="s">
        <v>22</v>
      </c>
      <c r="F17" s="24">
        <v>9.5200000000000007E-2</v>
      </c>
      <c r="G17" s="25">
        <v>1.1100000000000001</v>
      </c>
    </row>
    <row r="18" spans="1:7" x14ac:dyDescent="0.35">
      <c r="A18" s="72" t="s">
        <v>26</v>
      </c>
      <c r="B18" s="20" t="s">
        <v>29</v>
      </c>
      <c r="C18" s="19"/>
      <c r="D18" s="20"/>
      <c r="E18" s="20"/>
      <c r="F18" s="24">
        <f>SUM(F11:F17)</f>
        <v>1.4480205561848043</v>
      </c>
      <c r="G18" s="71">
        <f>G11*F18</f>
        <v>21.066630491694355</v>
      </c>
    </row>
    <row r="19" spans="1:7" ht="29" x14ac:dyDescent="0.35">
      <c r="A19" s="22" t="s">
        <v>112</v>
      </c>
      <c r="B19" s="20" t="s">
        <v>64</v>
      </c>
      <c r="C19" s="22" t="s">
        <v>197</v>
      </c>
      <c r="D19" s="20"/>
      <c r="E19" s="20"/>
      <c r="F19" s="27">
        <f>G19/G11</f>
        <v>0.26718079501354186</v>
      </c>
      <c r="G19" s="25">
        <f>'Andere Lohnbestandteile'!G8</f>
        <v>3.8870988805970148</v>
      </c>
    </row>
    <row r="20" spans="1:7" ht="29" x14ac:dyDescent="0.35">
      <c r="A20" s="22" t="s">
        <v>86</v>
      </c>
      <c r="B20" s="22" t="s">
        <v>85</v>
      </c>
      <c r="C20" s="22" t="s">
        <v>193</v>
      </c>
      <c r="D20" s="20"/>
      <c r="E20" s="20"/>
      <c r="F20" s="24">
        <f>'Aufzahlung für Mehrarbeit'!C21</f>
        <v>0.27910000000000001</v>
      </c>
      <c r="G20" s="28">
        <f>G18*F20</f>
        <v>5.8796965702318946</v>
      </c>
    </row>
    <row r="21" spans="1:7" ht="29" x14ac:dyDescent="0.35">
      <c r="A21" s="22" t="s">
        <v>87</v>
      </c>
      <c r="B21" s="22" t="s">
        <v>111</v>
      </c>
      <c r="C21" s="22" t="s">
        <v>198</v>
      </c>
      <c r="D21" s="20"/>
      <c r="E21" s="20"/>
      <c r="F21" s="24">
        <f>'Umgelegte Lohnnebenkosten'!E26</f>
        <v>0.70666267238048563</v>
      </c>
      <c r="G21" s="28">
        <f>G18*F21</f>
        <v>14.887001401312956</v>
      </c>
    </row>
    <row r="22" spans="1:7" ht="29" x14ac:dyDescent="0.35">
      <c r="A22" s="22" t="s">
        <v>117</v>
      </c>
      <c r="B22" s="22" t="s">
        <v>118</v>
      </c>
      <c r="C22" s="22" t="s">
        <v>199</v>
      </c>
      <c r="D22" s="20"/>
      <c r="E22" s="20"/>
      <c r="F22" s="24">
        <f>'Umgelegte Lohnnebenkosten'!C35</f>
        <v>0.1341</v>
      </c>
      <c r="G22" s="28">
        <f>G18*F22</f>
        <v>2.8250351489362129</v>
      </c>
    </row>
    <row r="23" spans="1:7" ht="29" x14ac:dyDescent="0.35">
      <c r="A23" s="51" t="s">
        <v>8</v>
      </c>
      <c r="B23" s="6" t="s">
        <v>127</v>
      </c>
      <c r="C23" s="4"/>
      <c r="D23" s="4"/>
      <c r="E23" s="4"/>
      <c r="F23" s="52">
        <f>SUM(F18:F22)</f>
        <v>2.8350640235788318</v>
      </c>
      <c r="G23" s="53">
        <f>SUM(G18:G22)</f>
        <v>48.545462492772437</v>
      </c>
    </row>
    <row r="24" spans="1:7" ht="29" x14ac:dyDescent="0.35">
      <c r="A24" s="57" t="s">
        <v>135</v>
      </c>
      <c r="B24" s="57" t="s">
        <v>136</v>
      </c>
      <c r="C24" s="58" t="s">
        <v>134</v>
      </c>
      <c r="D24" s="4"/>
      <c r="E24" s="4"/>
      <c r="F24" s="5">
        <v>0.25</v>
      </c>
      <c r="G24" s="17">
        <f>G23*F24</f>
        <v>12.136365623193109</v>
      </c>
    </row>
    <row r="25" spans="1:7" ht="15.5" x14ac:dyDescent="0.35">
      <c r="A25" s="59" t="s">
        <v>128</v>
      </c>
      <c r="B25" s="60"/>
      <c r="C25" s="56"/>
      <c r="D25" s="56"/>
      <c r="E25" s="54"/>
      <c r="F25" s="54"/>
      <c r="G25" s="55">
        <f>G23+G24</f>
        <v>60.681828115965544</v>
      </c>
    </row>
  </sheetData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5"/>
  <sheetViews>
    <sheetView workbookViewId="0">
      <selection activeCell="C35" sqref="C35"/>
    </sheetView>
  </sheetViews>
  <sheetFormatPr baseColWidth="10" defaultRowHeight="14.5" x14ac:dyDescent="0.35"/>
  <cols>
    <col min="1" max="1" width="28.81640625" customWidth="1"/>
    <col min="2" max="2" width="14.453125" customWidth="1"/>
  </cols>
  <sheetData>
    <row r="1" spans="1:5" ht="15.5" x14ac:dyDescent="0.35">
      <c r="A1" s="2" t="s">
        <v>87</v>
      </c>
    </row>
    <row r="2" spans="1:5" x14ac:dyDescent="0.35">
      <c r="A2" s="79" t="s">
        <v>188</v>
      </c>
      <c r="B2" s="80"/>
      <c r="C2" s="80"/>
      <c r="D2" s="80"/>
      <c r="E2" s="80"/>
    </row>
    <row r="3" spans="1:5" ht="26.25" customHeight="1" x14ac:dyDescent="0.35">
      <c r="C3" s="81" t="s">
        <v>189</v>
      </c>
      <c r="D3" s="81" t="s">
        <v>108</v>
      </c>
      <c r="E3" s="81" t="s">
        <v>109</v>
      </c>
    </row>
    <row r="4" spans="1:5" x14ac:dyDescent="0.35">
      <c r="A4" s="4" t="s">
        <v>88</v>
      </c>
      <c r="B4" s="4"/>
      <c r="C4" s="8">
        <v>4.9299999999999997E-2</v>
      </c>
      <c r="D4" s="4"/>
      <c r="E4" s="4"/>
    </row>
    <row r="5" spans="1:5" x14ac:dyDescent="0.35">
      <c r="A5" s="4" t="s">
        <v>89</v>
      </c>
      <c r="B5" s="4"/>
      <c r="C5" s="4"/>
      <c r="D5" s="4"/>
      <c r="E5" s="8">
        <v>3.27E-2</v>
      </c>
    </row>
    <row r="6" spans="1:5" x14ac:dyDescent="0.35">
      <c r="A6" s="4" t="s">
        <v>90</v>
      </c>
      <c r="B6" s="4"/>
      <c r="C6" s="8">
        <v>2.7699999999999999E-2</v>
      </c>
      <c r="D6" s="4"/>
      <c r="E6" s="4"/>
    </row>
    <row r="7" spans="1:5" x14ac:dyDescent="0.35">
      <c r="A7" s="4" t="s">
        <v>91</v>
      </c>
      <c r="B7" s="4"/>
      <c r="C7" s="4"/>
      <c r="D7" s="4"/>
      <c r="E7" s="8">
        <v>-3.0599999999999999E-2</v>
      </c>
    </row>
    <row r="8" spans="1:5" x14ac:dyDescent="0.35">
      <c r="A8" s="4" t="s">
        <v>92</v>
      </c>
      <c r="B8" s="4"/>
      <c r="C8" s="8">
        <v>3.2000000000000002E-3</v>
      </c>
      <c r="D8" s="4"/>
      <c r="E8" s="4"/>
    </row>
    <row r="9" spans="1:5" x14ac:dyDescent="0.35">
      <c r="A9" s="4" t="s">
        <v>93</v>
      </c>
      <c r="B9" s="4"/>
      <c r="C9" s="4"/>
      <c r="D9" s="4"/>
      <c r="E9" s="8">
        <v>0.4425</v>
      </c>
    </row>
    <row r="10" spans="1:5" x14ac:dyDescent="0.35">
      <c r="A10" s="4" t="s">
        <v>94</v>
      </c>
      <c r="B10" s="4"/>
      <c r="C10" s="4"/>
      <c r="D10" s="4"/>
      <c r="E10" s="8">
        <v>2.1600000000000001E-2</v>
      </c>
    </row>
    <row r="11" spans="1:5" x14ac:dyDescent="0.35">
      <c r="A11" s="4" t="s">
        <v>95</v>
      </c>
      <c r="B11" s="4"/>
      <c r="C11" s="8">
        <v>6.6100000000000006E-2</v>
      </c>
      <c r="D11" s="4"/>
      <c r="E11" s="4"/>
    </row>
    <row r="12" spans="1:5" x14ac:dyDescent="0.35">
      <c r="A12" s="4" t="s">
        <v>96</v>
      </c>
      <c r="B12" s="4"/>
      <c r="C12" s="4"/>
      <c r="D12" s="4"/>
      <c r="E12" s="8">
        <v>1.6000000000000001E-3</v>
      </c>
    </row>
    <row r="13" spans="1:5" x14ac:dyDescent="0.35">
      <c r="A13" s="4" t="s">
        <v>97</v>
      </c>
      <c r="B13" s="4"/>
      <c r="C13" s="4"/>
      <c r="D13" s="8">
        <v>0.14360000000000001</v>
      </c>
      <c r="E13" s="4"/>
    </row>
    <row r="14" spans="1:5" x14ac:dyDescent="0.35">
      <c r="A14" s="4" t="s">
        <v>98</v>
      </c>
      <c r="B14" s="4"/>
      <c r="C14" s="4"/>
      <c r="D14" s="8">
        <v>4.2200000000000001E-2</v>
      </c>
      <c r="E14" s="4"/>
    </row>
    <row r="15" spans="1:5" x14ac:dyDescent="0.35">
      <c r="A15" s="4" t="s">
        <v>99</v>
      </c>
      <c r="B15" s="4"/>
      <c r="C15" s="8">
        <v>2.7000000000000001E-3</v>
      </c>
      <c r="D15" s="4"/>
      <c r="E15" s="4"/>
    </row>
    <row r="16" spans="1:5" x14ac:dyDescent="0.35">
      <c r="A16" s="4" t="s">
        <v>100</v>
      </c>
      <c r="B16" s="4"/>
      <c r="C16" s="8">
        <v>1.6000000000000001E-3</v>
      </c>
      <c r="D16" s="4"/>
      <c r="E16" s="4"/>
    </row>
    <row r="17" spans="1:5" x14ac:dyDescent="0.35">
      <c r="A17" s="4" t="s">
        <v>101</v>
      </c>
      <c r="B17" s="4"/>
      <c r="C17" s="4"/>
      <c r="D17" s="4"/>
      <c r="E17" s="8">
        <v>8.5000000000000006E-3</v>
      </c>
    </row>
    <row r="18" spans="1:5" x14ac:dyDescent="0.35">
      <c r="A18" s="4" t="s">
        <v>102</v>
      </c>
      <c r="B18" s="4"/>
      <c r="C18" s="4"/>
      <c r="D18" s="4"/>
      <c r="E18" s="8">
        <v>1.1999999999999999E-3</v>
      </c>
    </row>
    <row r="19" spans="1:5" x14ac:dyDescent="0.35">
      <c r="A19" s="4" t="s">
        <v>103</v>
      </c>
      <c r="B19" s="4"/>
      <c r="C19" s="4"/>
      <c r="D19" s="4"/>
      <c r="E19" s="8">
        <v>4.9500000000000002E-2</v>
      </c>
    </row>
    <row r="20" spans="1:5" x14ac:dyDescent="0.35">
      <c r="A20" s="4" t="s">
        <v>104</v>
      </c>
      <c r="B20" s="4"/>
      <c r="C20" s="8">
        <v>3.2000000000000002E-3</v>
      </c>
      <c r="D20" s="4"/>
      <c r="E20" s="4"/>
    </row>
    <row r="21" spans="1:5" x14ac:dyDescent="0.35">
      <c r="A21" s="4" t="s">
        <v>105</v>
      </c>
      <c r="B21" s="4"/>
      <c r="C21" s="8">
        <v>2.8E-3</v>
      </c>
      <c r="D21" s="4"/>
      <c r="E21" s="4"/>
    </row>
    <row r="22" spans="1:5" x14ac:dyDescent="0.35">
      <c r="A22" s="4" t="s">
        <v>106</v>
      </c>
      <c r="B22" s="4"/>
      <c r="C22" s="4"/>
      <c r="D22" s="4"/>
      <c r="E22" s="8">
        <v>1.4800000000000001E-2</v>
      </c>
    </row>
    <row r="23" spans="1:5" x14ac:dyDescent="0.35">
      <c r="A23" s="4" t="s">
        <v>107</v>
      </c>
      <c r="B23" s="4"/>
      <c r="C23" s="8">
        <v>1.8E-3</v>
      </c>
      <c r="D23" s="4"/>
      <c r="E23" s="4"/>
    </row>
    <row r="24" spans="1:5" x14ac:dyDescent="0.35">
      <c r="A24" s="4" t="s">
        <v>47</v>
      </c>
      <c r="B24" s="8" t="s">
        <v>58</v>
      </c>
      <c r="C24" s="8">
        <f>SUM(C4:C23)</f>
        <v>0.15839999999999999</v>
      </c>
      <c r="D24" s="8">
        <f>SUM(D5:D15)</f>
        <v>0.18580000000000002</v>
      </c>
      <c r="E24" s="8">
        <f>SUM(E5:E23)</f>
        <v>0.54180000000000006</v>
      </c>
    </row>
    <row r="25" spans="1:5" ht="29" x14ac:dyDescent="0.35">
      <c r="A25" s="43" t="s">
        <v>110</v>
      </c>
      <c r="B25" s="6" t="s">
        <v>116</v>
      </c>
      <c r="C25" s="16">
        <f>('K3'!G11+'K3'!G13)</f>
        <v>15.874171428571429</v>
      </c>
      <c r="D25" s="4">
        <f>'K3'!G18</f>
        <v>21.066630491694355</v>
      </c>
      <c r="E25" s="44">
        <f>C25/D25</f>
        <v>0.75352208958285549</v>
      </c>
    </row>
    <row r="26" spans="1:5" ht="15.5" x14ac:dyDescent="0.35">
      <c r="A26" s="2" t="s">
        <v>87</v>
      </c>
      <c r="B26" s="2" t="s">
        <v>129</v>
      </c>
      <c r="E26" s="45">
        <f>C24+D24*E25+E24*E25</f>
        <v>0.70666267238048563</v>
      </c>
    </row>
    <row r="28" spans="1:5" ht="15.5" x14ac:dyDescent="0.35">
      <c r="A28" s="40" t="s">
        <v>119</v>
      </c>
      <c r="B28" s="41"/>
    </row>
    <row r="29" spans="1:5" x14ac:dyDescent="0.35">
      <c r="A29" s="4" t="s">
        <v>120</v>
      </c>
      <c r="B29" s="4"/>
      <c r="C29" s="8">
        <v>0.03</v>
      </c>
    </row>
    <row r="30" spans="1:5" x14ac:dyDescent="0.35">
      <c r="A30" s="4" t="s">
        <v>121</v>
      </c>
      <c r="B30" s="4"/>
      <c r="C30" s="8">
        <v>3.4099999999999998E-2</v>
      </c>
    </row>
    <row r="31" spans="1:5" x14ac:dyDescent="0.35">
      <c r="A31" s="4" t="s">
        <v>122</v>
      </c>
      <c r="B31" s="4"/>
      <c r="C31" s="8">
        <v>2.5000000000000001E-2</v>
      </c>
    </row>
    <row r="32" spans="1:5" x14ac:dyDescent="0.35">
      <c r="A32" s="4" t="s">
        <v>123</v>
      </c>
      <c r="B32" s="4"/>
      <c r="C32" s="8">
        <v>1.6E-2</v>
      </c>
    </row>
    <row r="33" spans="1:3" x14ac:dyDescent="0.35">
      <c r="A33" s="4" t="s">
        <v>124</v>
      </c>
      <c r="B33" s="4"/>
      <c r="C33" s="8">
        <v>1.7999999999999999E-2</v>
      </c>
    </row>
    <row r="34" spans="1:3" x14ac:dyDescent="0.35">
      <c r="A34" s="4" t="s">
        <v>125</v>
      </c>
      <c r="B34" s="4"/>
      <c r="C34" s="8">
        <v>1.0999999999999999E-2</v>
      </c>
    </row>
    <row r="35" spans="1:3" x14ac:dyDescent="0.35">
      <c r="A35" s="4" t="s">
        <v>47</v>
      </c>
      <c r="B35" s="4"/>
      <c r="C35" s="42">
        <f>SUM(C29:C34)</f>
        <v>0.1341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0"/>
  <sheetViews>
    <sheetView workbookViewId="0">
      <selection activeCell="A5" sqref="A5"/>
    </sheetView>
  </sheetViews>
  <sheetFormatPr baseColWidth="10" defaultRowHeight="14.5" x14ac:dyDescent="0.35"/>
  <cols>
    <col min="1" max="1" width="17" customWidth="1"/>
    <col min="2" max="2" width="9.54296875" customWidth="1"/>
  </cols>
  <sheetData>
    <row r="1" spans="1:8" ht="15.5" x14ac:dyDescent="0.35">
      <c r="A1" s="2" t="s">
        <v>63</v>
      </c>
    </row>
    <row r="2" spans="1:8" ht="15.5" x14ac:dyDescent="0.35">
      <c r="A2" s="2"/>
    </row>
    <row r="3" spans="1:8" x14ac:dyDescent="0.35">
      <c r="A3" t="s">
        <v>204</v>
      </c>
    </row>
    <row r="4" spans="1:8" ht="29" x14ac:dyDescent="0.35">
      <c r="A4" s="6" t="s">
        <v>66</v>
      </c>
      <c r="B4" s="6" t="s">
        <v>67</v>
      </c>
      <c r="C4" s="6" t="s">
        <v>60</v>
      </c>
      <c r="D4" s="6" t="s">
        <v>65</v>
      </c>
      <c r="E4" s="6" t="s">
        <v>71</v>
      </c>
      <c r="F4" s="6" t="s">
        <v>68</v>
      </c>
      <c r="G4" s="6" t="s">
        <v>69</v>
      </c>
      <c r="H4" s="3"/>
    </row>
    <row r="5" spans="1:8" x14ac:dyDescent="0.35">
      <c r="A5" s="4" t="s">
        <v>64</v>
      </c>
      <c r="B5" s="4">
        <v>100</v>
      </c>
      <c r="C5" s="4">
        <f>'KV2019'!C29</f>
        <v>28.5</v>
      </c>
      <c r="D5" s="4" t="s">
        <v>70</v>
      </c>
      <c r="E5" s="4">
        <v>5</v>
      </c>
      <c r="F5" s="4"/>
      <c r="G5" s="4">
        <f>C5*E5</f>
        <v>142.5</v>
      </c>
    </row>
    <row r="6" spans="1:8" ht="43.5" x14ac:dyDescent="0.35">
      <c r="A6" s="7" t="s">
        <v>72</v>
      </c>
      <c r="B6" s="8">
        <f>'Kalkulierte Mannschaft'!G18</f>
        <v>9.1115475255302447E-2</v>
      </c>
      <c r="C6" s="4"/>
      <c r="D6" s="4"/>
      <c r="E6" s="4"/>
      <c r="F6" s="4"/>
      <c r="G6" s="14">
        <f>G5*B6</f>
        <v>12.983955223880599</v>
      </c>
    </row>
    <row r="7" spans="1:8" x14ac:dyDescent="0.35">
      <c r="A7" s="4" t="s">
        <v>47</v>
      </c>
      <c r="B7" s="4"/>
      <c r="C7" s="4"/>
      <c r="D7" s="4"/>
      <c r="E7" s="4"/>
      <c r="F7" s="4"/>
      <c r="G7" s="14">
        <f>SUM(G5:G6)</f>
        <v>155.4839552238806</v>
      </c>
    </row>
    <row r="8" spans="1:8" x14ac:dyDescent="0.35">
      <c r="A8" s="47" t="s">
        <v>73</v>
      </c>
      <c r="B8" s="47"/>
      <c r="C8" s="4"/>
      <c r="D8" s="4"/>
      <c r="E8" s="4"/>
      <c r="F8" s="4"/>
      <c r="G8" s="46">
        <f>G7/(40)</f>
        <v>3.8870988805970148</v>
      </c>
    </row>
    <row r="9" spans="1:8" x14ac:dyDescent="0.35">
      <c r="G9" s="11"/>
    </row>
    <row r="10" spans="1:8" x14ac:dyDescent="0.35">
      <c r="G10" s="48"/>
      <c r="H10" s="10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0"/>
  <sheetViews>
    <sheetView workbookViewId="0">
      <selection activeCell="H17" sqref="H17"/>
    </sheetView>
  </sheetViews>
  <sheetFormatPr baseColWidth="10" defaultRowHeight="14.5" x14ac:dyDescent="0.35"/>
  <cols>
    <col min="1" max="1" width="18.1796875" customWidth="1"/>
    <col min="2" max="2" width="12.453125" customWidth="1"/>
    <col min="3" max="3" width="9.1796875" customWidth="1"/>
    <col min="4" max="4" width="7.1796875" customWidth="1"/>
    <col min="5" max="5" width="8.26953125" customWidth="1"/>
  </cols>
  <sheetData>
    <row r="1" spans="1:9" ht="15.5" x14ac:dyDescent="0.35">
      <c r="A1" s="2" t="s">
        <v>43</v>
      </c>
    </row>
    <row r="4" spans="1:9" s="3" customFormat="1" ht="29" x14ac:dyDescent="0.35">
      <c r="A4" s="6" t="s">
        <v>44</v>
      </c>
      <c r="B4" s="6" t="s">
        <v>45</v>
      </c>
      <c r="C4" s="6" t="s">
        <v>46</v>
      </c>
      <c r="D4" s="6" t="s">
        <v>35</v>
      </c>
      <c r="E4" s="6" t="s">
        <v>140</v>
      </c>
      <c r="F4" s="6" t="s">
        <v>141</v>
      </c>
      <c r="G4" s="6" t="s">
        <v>52</v>
      </c>
      <c r="H4" s="6" t="s">
        <v>49</v>
      </c>
      <c r="I4" s="6" t="s">
        <v>50</v>
      </c>
    </row>
    <row r="5" spans="1:9" x14ac:dyDescent="0.35">
      <c r="A5" s="13" t="s">
        <v>31</v>
      </c>
      <c r="B5" s="4" t="s">
        <v>51</v>
      </c>
      <c r="C5" s="5">
        <f>'K3'!D9</f>
        <v>0.14285714285714285</v>
      </c>
      <c r="D5" s="4">
        <v>2</v>
      </c>
      <c r="E5" s="4">
        <f>'KV2019'!C5</f>
        <v>16.12</v>
      </c>
      <c r="F5" s="14">
        <f>(D5*E5*(1+G5/100))</f>
        <v>35.464000000000006</v>
      </c>
      <c r="G5" s="4">
        <v>10</v>
      </c>
      <c r="H5" s="14">
        <f>E5*(G5/100)</f>
        <v>1.6120000000000001</v>
      </c>
      <c r="I5" s="14">
        <f>H5*D5</f>
        <v>3.2240000000000002</v>
      </c>
    </row>
    <row r="6" spans="1:9" x14ac:dyDescent="0.35">
      <c r="A6" s="13" t="s">
        <v>32</v>
      </c>
      <c r="B6" s="4" t="s">
        <v>51</v>
      </c>
      <c r="C6" s="5">
        <f>'K3'!E9</f>
        <v>0.21428571428571427</v>
      </c>
      <c r="D6" s="4">
        <v>3</v>
      </c>
      <c r="E6" s="4">
        <f>'KV2019'!C6</f>
        <v>14.68</v>
      </c>
      <c r="F6" s="14">
        <f>(D6*E6*(1+G6/100))</f>
        <v>48.003600000000006</v>
      </c>
      <c r="G6" s="4">
        <v>9</v>
      </c>
      <c r="H6" s="14">
        <f>F6*(G6/100)</f>
        <v>4.3203240000000003</v>
      </c>
      <c r="I6" s="14">
        <f t="shared" ref="I6:I9" si="0">H6*D6</f>
        <v>12.960972000000002</v>
      </c>
    </row>
    <row r="7" spans="1:9" x14ac:dyDescent="0.35">
      <c r="A7" s="13" t="s">
        <v>31</v>
      </c>
      <c r="B7" s="4" t="s">
        <v>53</v>
      </c>
      <c r="C7" s="5">
        <f>'K3'!F9</f>
        <v>0.2857142857142857</v>
      </c>
      <c r="D7" s="4">
        <v>4</v>
      </c>
      <c r="E7" s="4">
        <f>'KV2019'!C10</f>
        <v>14.01</v>
      </c>
      <c r="F7" s="14">
        <f>(D7*E7*(1+G7/100))</f>
        <v>59.4024</v>
      </c>
      <c r="G7" s="4">
        <v>6</v>
      </c>
      <c r="H7" s="14">
        <f>F7*(G7/100)</f>
        <v>3.5641439999999998</v>
      </c>
      <c r="I7" s="14">
        <f t="shared" si="0"/>
        <v>14.256575999999999</v>
      </c>
    </row>
    <row r="8" spans="1:9" x14ac:dyDescent="0.35">
      <c r="A8" s="13" t="s">
        <v>10</v>
      </c>
      <c r="B8" s="4" t="s">
        <v>54</v>
      </c>
      <c r="C8" s="5">
        <f>'K3'!G9</f>
        <v>0.2857142857142857</v>
      </c>
      <c r="D8" s="4">
        <v>4</v>
      </c>
      <c r="E8" s="4">
        <f>'KV2019'!C13</f>
        <v>12.5</v>
      </c>
      <c r="F8" s="14">
        <f>(D8*E8*(1+G8/100))</f>
        <v>52</v>
      </c>
      <c r="G8" s="4">
        <v>4</v>
      </c>
      <c r="H8" s="14">
        <f>F8*(G8/100)</f>
        <v>2.08</v>
      </c>
      <c r="I8" s="14">
        <f t="shared" si="0"/>
        <v>8.32</v>
      </c>
    </row>
    <row r="9" spans="1:9" x14ac:dyDescent="0.35">
      <c r="A9" s="4" t="s">
        <v>12</v>
      </c>
      <c r="B9" s="4" t="s">
        <v>190</v>
      </c>
      <c r="C9" s="5">
        <f>'K3'!H9</f>
        <v>7.1428571428571425E-2</v>
      </c>
      <c r="D9" s="4">
        <v>1</v>
      </c>
      <c r="E9" s="14">
        <f>'KV2019'!C17</f>
        <v>8.81</v>
      </c>
      <c r="F9" s="14">
        <f>(D9*E9*(1+G9/100))</f>
        <v>8.81</v>
      </c>
      <c r="G9" s="4">
        <v>0</v>
      </c>
      <c r="H9" s="14">
        <f t="shared" ref="H9" si="1">E9*(G9/100)</f>
        <v>0</v>
      </c>
      <c r="I9" s="14">
        <f t="shared" si="0"/>
        <v>0</v>
      </c>
    </row>
    <row r="10" spans="1:9" x14ac:dyDescent="0.35">
      <c r="C10" s="82"/>
      <c r="H10" s="11" t="s">
        <v>58</v>
      </c>
    </row>
    <row r="11" spans="1:9" ht="29" x14ac:dyDescent="0.35">
      <c r="A11" s="7" t="s">
        <v>55</v>
      </c>
      <c r="B11" s="4"/>
      <c r="C11" s="5">
        <f>SUM(C5:C9)</f>
        <v>0.99999999999999989</v>
      </c>
      <c r="D11" s="4">
        <f>SUM(D5:D10)</f>
        <v>14</v>
      </c>
      <c r="E11" s="14">
        <f>F11/D11</f>
        <v>14.54857142857143</v>
      </c>
      <c r="F11" s="14">
        <f>SUM(F5:F10)</f>
        <v>203.68</v>
      </c>
      <c r="G11" s="4"/>
      <c r="H11" s="14" t="s">
        <v>58</v>
      </c>
      <c r="I11" s="14">
        <f>SUM(I5:I10)</f>
        <v>38.761548000000005</v>
      </c>
    </row>
    <row r="12" spans="1:9" x14ac:dyDescent="0.35">
      <c r="A12" s="13" t="s">
        <v>56</v>
      </c>
      <c r="B12" s="4" t="s">
        <v>57</v>
      </c>
      <c r="C12" s="83">
        <f>(100/100)</f>
        <v>1</v>
      </c>
      <c r="D12" s="4">
        <v>1</v>
      </c>
      <c r="E12" s="4">
        <f>'KV2019'!C3</f>
        <v>16.57</v>
      </c>
      <c r="F12" s="14">
        <f>E12*(1+G12/100)*C12</f>
        <v>18.558400000000002</v>
      </c>
      <c r="G12" s="4">
        <v>12</v>
      </c>
      <c r="H12" s="14">
        <f>F12*G12/100</f>
        <v>2.2270080000000001</v>
      </c>
      <c r="I12" s="14">
        <f>H12*D12</f>
        <v>2.2270080000000001</v>
      </c>
    </row>
    <row r="13" spans="1:9" x14ac:dyDescent="0.35">
      <c r="A13" s="12"/>
    </row>
    <row r="14" spans="1:9" ht="29" x14ac:dyDescent="0.35">
      <c r="A14" s="15" t="s">
        <v>59</v>
      </c>
      <c r="B14" s="4"/>
      <c r="C14" s="4"/>
      <c r="D14" s="4"/>
      <c r="E14" s="4"/>
      <c r="F14" s="14">
        <f>SUM(F11:F12)</f>
        <v>222.23840000000001</v>
      </c>
      <c r="G14" s="4"/>
      <c r="H14" s="4"/>
      <c r="I14" s="14">
        <f>SUM(I11:I12)</f>
        <v>40.988556000000003</v>
      </c>
    </row>
    <row r="15" spans="1:9" x14ac:dyDescent="0.35">
      <c r="A15" s="12"/>
    </row>
    <row r="16" spans="1:9" ht="29" x14ac:dyDescent="0.35">
      <c r="A16" s="13"/>
      <c r="B16" s="4"/>
      <c r="C16" s="4"/>
      <c r="D16" s="4"/>
      <c r="E16" s="4"/>
      <c r="F16" s="6" t="s">
        <v>130</v>
      </c>
      <c r="G16" s="4" t="s">
        <v>13</v>
      </c>
      <c r="H16" s="6" t="s">
        <v>60</v>
      </c>
    </row>
    <row r="17" spans="1:8" x14ac:dyDescent="0.35">
      <c r="A17" s="4" t="s">
        <v>15</v>
      </c>
      <c r="B17" s="4"/>
      <c r="C17" s="4" t="s">
        <v>61</v>
      </c>
      <c r="D17" s="4"/>
      <c r="E17" s="4"/>
      <c r="F17" s="4" t="s">
        <v>131</v>
      </c>
      <c r="G17" s="4"/>
      <c r="H17" s="14">
        <f>F11/D11</f>
        <v>14.54857142857143</v>
      </c>
    </row>
    <row r="18" spans="1:8" x14ac:dyDescent="0.35">
      <c r="A18" s="4" t="s">
        <v>62</v>
      </c>
      <c r="B18" s="4"/>
      <c r="C18" s="4"/>
      <c r="D18" s="4"/>
      <c r="E18" s="4"/>
      <c r="F18" s="4" t="s">
        <v>132</v>
      </c>
      <c r="G18" s="27">
        <f>F12/F11</f>
        <v>9.1115475255302447E-2</v>
      </c>
      <c r="H18" s="14">
        <f>H17*G18</f>
        <v>1.3256000000000003</v>
      </c>
    </row>
    <row r="19" spans="1:8" x14ac:dyDescent="0.35">
      <c r="A19" s="4" t="s">
        <v>48</v>
      </c>
      <c r="B19" s="4"/>
      <c r="C19" s="4"/>
      <c r="D19" s="4"/>
      <c r="E19" s="4"/>
      <c r="F19" s="4" t="s">
        <v>133</v>
      </c>
      <c r="G19" s="49">
        <f>I14/F11</f>
        <v>0.20123996465043206</v>
      </c>
      <c r="H19" s="14">
        <f>E11*G19</f>
        <v>2.9277540000000006</v>
      </c>
    </row>
    <row r="20" spans="1:8" x14ac:dyDescent="0.35">
      <c r="A20" s="4"/>
      <c r="B20" s="4"/>
      <c r="C20" s="4"/>
      <c r="D20" s="4"/>
      <c r="E20" s="4"/>
      <c r="F20" s="4"/>
      <c r="G20" s="4"/>
      <c r="H20" s="50"/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0"/>
  <sheetViews>
    <sheetView topLeftCell="A10" workbookViewId="0">
      <selection activeCell="E3" sqref="E3"/>
    </sheetView>
  </sheetViews>
  <sheetFormatPr baseColWidth="10" defaultRowHeight="14.5" x14ac:dyDescent="0.35"/>
  <cols>
    <col min="2" max="2" width="25.7265625" customWidth="1"/>
    <col min="3" max="3" width="23.7265625" customWidth="1"/>
    <col min="4" max="4" width="19.453125" customWidth="1"/>
    <col min="5" max="6" width="15.81640625" customWidth="1"/>
  </cols>
  <sheetData>
    <row r="1" spans="1:6" x14ac:dyDescent="0.35">
      <c r="A1" t="s">
        <v>180</v>
      </c>
    </row>
    <row r="2" spans="1:6" ht="15" thickBot="1" x14ac:dyDescent="0.4">
      <c r="C2" t="s">
        <v>181</v>
      </c>
      <c r="D2" t="s">
        <v>182</v>
      </c>
      <c r="E2" t="s">
        <v>183</v>
      </c>
      <c r="F2" t="s">
        <v>97</v>
      </c>
    </row>
    <row r="3" spans="1:6" ht="17" thickBot="1" x14ac:dyDescent="0.4">
      <c r="B3" s="73" t="s">
        <v>144</v>
      </c>
      <c r="C3" s="74">
        <v>16.57</v>
      </c>
      <c r="D3" s="74" t="s">
        <v>145</v>
      </c>
      <c r="E3" s="74">
        <v>34.630000000000003</v>
      </c>
      <c r="F3" s="74">
        <v>67.8</v>
      </c>
    </row>
    <row r="4" spans="1:6" ht="17" thickBot="1" x14ac:dyDescent="0.4">
      <c r="B4" s="73" t="s">
        <v>146</v>
      </c>
      <c r="C4" s="74"/>
      <c r="D4" s="74"/>
      <c r="E4" s="74"/>
      <c r="F4" s="74"/>
    </row>
    <row r="5" spans="1:6" ht="17" thickBot="1" x14ac:dyDescent="0.4">
      <c r="B5" s="74" t="s">
        <v>147</v>
      </c>
      <c r="C5" s="74">
        <v>16.12</v>
      </c>
      <c r="D5" s="74" t="s">
        <v>148</v>
      </c>
      <c r="E5" s="74">
        <v>33.69</v>
      </c>
      <c r="F5" s="74">
        <v>65.959999999999994</v>
      </c>
    </row>
    <row r="6" spans="1:6" ht="17" thickBot="1" x14ac:dyDescent="0.4">
      <c r="B6" s="74" t="s">
        <v>149</v>
      </c>
      <c r="C6" s="74">
        <v>14.68</v>
      </c>
      <c r="D6" s="74" t="s">
        <v>150</v>
      </c>
      <c r="E6" s="74">
        <v>30.68</v>
      </c>
      <c r="F6" s="74">
        <v>60.07</v>
      </c>
    </row>
    <row r="7" spans="1:6" ht="33.5" thickBot="1" x14ac:dyDescent="0.4">
      <c r="B7" s="73" t="s">
        <v>151</v>
      </c>
      <c r="C7" s="73"/>
      <c r="D7" s="73"/>
      <c r="E7" s="73"/>
      <c r="F7" s="73"/>
    </row>
    <row r="8" spans="1:6" ht="17" thickBot="1" x14ac:dyDescent="0.4">
      <c r="B8" s="74" t="s">
        <v>147</v>
      </c>
      <c r="C8" s="74">
        <v>14.67</v>
      </c>
      <c r="D8" s="74" t="s">
        <v>152</v>
      </c>
      <c r="E8" s="74">
        <v>30.66</v>
      </c>
      <c r="F8" s="74">
        <v>60.03</v>
      </c>
    </row>
    <row r="9" spans="1:6" ht="17" thickBot="1" x14ac:dyDescent="0.4">
      <c r="B9" s="74" t="s">
        <v>149</v>
      </c>
      <c r="C9" s="74">
        <v>14.33</v>
      </c>
      <c r="D9" s="74" t="s">
        <v>153</v>
      </c>
      <c r="E9" s="74">
        <v>29.95</v>
      </c>
      <c r="F9" s="74">
        <v>58.64</v>
      </c>
    </row>
    <row r="10" spans="1:6" ht="17" thickBot="1" x14ac:dyDescent="0.4">
      <c r="B10" s="74" t="s">
        <v>154</v>
      </c>
      <c r="C10" s="74">
        <v>14.01</v>
      </c>
      <c r="D10" s="74" t="s">
        <v>155</v>
      </c>
      <c r="E10" s="74">
        <v>29.28</v>
      </c>
      <c r="F10" s="74">
        <v>57.33</v>
      </c>
    </row>
    <row r="11" spans="1:6" ht="17" thickBot="1" x14ac:dyDescent="0.4">
      <c r="B11" s="74" t="s">
        <v>156</v>
      </c>
      <c r="C11" s="74">
        <v>13.65</v>
      </c>
      <c r="D11" s="74" t="s">
        <v>157</v>
      </c>
      <c r="E11" s="74">
        <v>28.53</v>
      </c>
      <c r="F11" s="74">
        <v>55.86</v>
      </c>
    </row>
    <row r="12" spans="1:6" ht="17" thickBot="1" x14ac:dyDescent="0.4">
      <c r="B12" s="74" t="s">
        <v>158</v>
      </c>
      <c r="C12" s="74">
        <v>13.16</v>
      </c>
      <c r="D12" s="74" t="s">
        <v>159</v>
      </c>
      <c r="E12" s="74">
        <v>27.5</v>
      </c>
      <c r="F12" s="74">
        <v>53.85</v>
      </c>
    </row>
    <row r="13" spans="1:6" ht="17" thickBot="1" x14ac:dyDescent="0.4">
      <c r="B13" s="73" t="s">
        <v>160</v>
      </c>
      <c r="C13" s="74">
        <v>12.5</v>
      </c>
      <c r="D13" s="74" t="s">
        <v>161</v>
      </c>
      <c r="E13" s="74">
        <v>26.13</v>
      </c>
      <c r="F13" s="74">
        <v>51.15</v>
      </c>
    </row>
    <row r="14" spans="1:6" ht="33.5" thickBot="1" x14ac:dyDescent="0.4">
      <c r="B14" s="73" t="s">
        <v>162</v>
      </c>
      <c r="C14" s="74">
        <v>11.46</v>
      </c>
      <c r="D14" s="74" t="s">
        <v>163</v>
      </c>
      <c r="E14" s="74">
        <v>23.95</v>
      </c>
      <c r="F14" s="74">
        <v>46.89</v>
      </c>
    </row>
    <row r="15" spans="1:6" ht="17" thickBot="1" x14ac:dyDescent="0.4">
      <c r="B15" s="85" t="s">
        <v>164</v>
      </c>
      <c r="C15" s="85"/>
      <c r="D15" s="85"/>
      <c r="E15" s="85"/>
      <c r="F15" s="85"/>
    </row>
    <row r="16" spans="1:6" ht="17" thickBot="1" x14ac:dyDescent="0.4">
      <c r="B16" s="74" t="s">
        <v>147</v>
      </c>
      <c r="C16" s="74">
        <v>5.87</v>
      </c>
      <c r="D16" s="74">
        <v>994.97</v>
      </c>
      <c r="E16" s="74"/>
      <c r="F16" s="74">
        <v>20.02</v>
      </c>
    </row>
    <row r="17" spans="2:6" ht="17" thickBot="1" x14ac:dyDescent="0.4">
      <c r="B17" s="74" t="s">
        <v>149</v>
      </c>
      <c r="C17" s="74">
        <v>8.81</v>
      </c>
      <c r="D17" s="74" t="s">
        <v>165</v>
      </c>
      <c r="E17" s="74"/>
      <c r="F17" s="74">
        <v>30.04</v>
      </c>
    </row>
    <row r="18" spans="2:6" ht="17" thickBot="1" x14ac:dyDescent="0.4">
      <c r="B18" s="74" t="s">
        <v>154</v>
      </c>
      <c r="C18" s="74">
        <v>11.74</v>
      </c>
      <c r="D18" s="74" t="s">
        <v>166</v>
      </c>
      <c r="E18" s="74"/>
      <c r="F18" s="74">
        <v>40.03</v>
      </c>
    </row>
    <row r="19" spans="2:6" ht="17" thickBot="1" x14ac:dyDescent="0.4">
      <c r="B19" s="74" t="s">
        <v>156</v>
      </c>
      <c r="C19" s="74">
        <v>13.21</v>
      </c>
      <c r="D19" s="74" t="s">
        <v>167</v>
      </c>
      <c r="E19" s="74"/>
      <c r="F19" s="74">
        <v>45.05</v>
      </c>
    </row>
    <row r="20" spans="2:6" ht="17" thickBot="1" x14ac:dyDescent="0.4">
      <c r="B20" s="74" t="s">
        <v>158</v>
      </c>
      <c r="C20" s="74">
        <v>11.74</v>
      </c>
      <c r="D20" s="74" t="s">
        <v>166</v>
      </c>
      <c r="E20" s="74"/>
      <c r="F20" s="74">
        <v>40.03</v>
      </c>
    </row>
    <row r="21" spans="2:6" ht="17" thickBot="1" x14ac:dyDescent="0.4">
      <c r="B21" s="85" t="s">
        <v>168</v>
      </c>
      <c r="C21" s="85"/>
      <c r="D21" s="85"/>
      <c r="E21" s="85"/>
      <c r="F21" s="85"/>
    </row>
    <row r="22" spans="2:6" ht="17" thickBot="1" x14ac:dyDescent="0.4">
      <c r="B22" s="74" t="s">
        <v>147</v>
      </c>
      <c r="C22" s="74">
        <v>4.4000000000000004</v>
      </c>
      <c r="D22" s="74">
        <v>745.8</v>
      </c>
      <c r="E22" s="74"/>
      <c r="F22" s="74">
        <v>18</v>
      </c>
    </row>
    <row r="23" spans="2:6" ht="17" thickBot="1" x14ac:dyDescent="0.4">
      <c r="B23" s="74" t="s">
        <v>149</v>
      </c>
      <c r="C23" s="74">
        <v>7.34</v>
      </c>
      <c r="D23" s="74" t="s">
        <v>169</v>
      </c>
      <c r="E23" s="74"/>
      <c r="F23" s="74">
        <v>30.04</v>
      </c>
    </row>
    <row r="24" spans="2:6" ht="16.5" x14ac:dyDescent="0.35">
      <c r="B24" s="75" t="s">
        <v>170</v>
      </c>
      <c r="C24" s="86">
        <v>11.56</v>
      </c>
      <c r="D24" s="86"/>
      <c r="E24" s="86"/>
      <c r="F24" s="86"/>
    </row>
    <row r="25" spans="2:6" ht="17" thickBot="1" x14ac:dyDescent="0.4">
      <c r="B25" s="76" t="s">
        <v>171</v>
      </c>
      <c r="C25" s="87"/>
      <c r="D25" s="87"/>
      <c r="E25" s="87"/>
      <c r="F25" s="87"/>
    </row>
    <row r="26" spans="2:6" ht="17" thickBot="1" x14ac:dyDescent="0.4">
      <c r="B26" s="84" t="s">
        <v>172</v>
      </c>
      <c r="C26" s="84"/>
      <c r="D26" s="84"/>
      <c r="E26" s="84"/>
      <c r="F26" s="84"/>
    </row>
    <row r="27" spans="2:6" ht="17" thickBot="1" x14ac:dyDescent="0.4">
      <c r="B27" s="74" t="s">
        <v>173</v>
      </c>
      <c r="C27" s="74">
        <v>10.7</v>
      </c>
      <c r="D27" s="74" t="s">
        <v>174</v>
      </c>
      <c r="E27" s="74"/>
      <c r="F27" s="74"/>
    </row>
    <row r="28" spans="2:6" ht="17" thickBot="1" x14ac:dyDescent="0.4">
      <c r="B28" s="74" t="s">
        <v>175</v>
      </c>
      <c r="C28" s="74">
        <v>17.2</v>
      </c>
      <c r="D28" s="74" t="s">
        <v>174</v>
      </c>
      <c r="E28" s="74"/>
      <c r="F28" s="74"/>
    </row>
    <row r="29" spans="2:6" ht="33.5" thickBot="1" x14ac:dyDescent="0.4">
      <c r="B29" s="74" t="s">
        <v>176</v>
      </c>
      <c r="C29" s="74">
        <v>28.5</v>
      </c>
      <c r="D29" s="74" t="s">
        <v>174</v>
      </c>
      <c r="E29" s="74"/>
      <c r="F29" s="74"/>
    </row>
    <row r="30" spans="2:6" ht="17" thickBot="1" x14ac:dyDescent="0.4">
      <c r="B30" s="74" t="s">
        <v>177</v>
      </c>
      <c r="C30" s="74">
        <v>13.25</v>
      </c>
      <c r="D30" s="74" t="s">
        <v>178</v>
      </c>
      <c r="E30" s="74" t="s">
        <v>179</v>
      </c>
      <c r="F30" s="77">
        <v>0.02</v>
      </c>
    </row>
  </sheetData>
  <mergeCells count="7">
    <mergeCell ref="B26:F26"/>
    <mergeCell ref="B15:F15"/>
    <mergeCell ref="B21:F21"/>
    <mergeCell ref="C24:C25"/>
    <mergeCell ref="D24:D25"/>
    <mergeCell ref="E24:E25"/>
    <mergeCell ref="F24:F25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2"/>
  <sheetViews>
    <sheetView workbookViewId="0">
      <selection activeCell="B6" sqref="B6"/>
    </sheetView>
  </sheetViews>
  <sheetFormatPr baseColWidth="10" defaultRowHeight="14.5" x14ac:dyDescent="0.35"/>
  <cols>
    <col min="1" max="1" width="25.54296875" customWidth="1"/>
  </cols>
  <sheetData>
    <row r="1" spans="1:7" ht="15.5" x14ac:dyDescent="0.35">
      <c r="A1" s="2" t="s">
        <v>33</v>
      </c>
    </row>
    <row r="3" spans="1:7" s="9" customFormat="1" ht="29" x14ac:dyDescent="0.35">
      <c r="A3" s="66" t="s">
        <v>34</v>
      </c>
      <c r="B3" s="67" t="s">
        <v>36</v>
      </c>
      <c r="C3" s="67" t="s">
        <v>37</v>
      </c>
      <c r="D3" s="67" t="s">
        <v>42</v>
      </c>
      <c r="E3" s="67" t="s">
        <v>138</v>
      </c>
      <c r="F3" s="67" t="s">
        <v>40</v>
      </c>
      <c r="G3" s="67" t="s">
        <v>41</v>
      </c>
    </row>
    <row r="4" spans="1:7" x14ac:dyDescent="0.35">
      <c r="A4" s="68" t="s">
        <v>38</v>
      </c>
      <c r="B4" s="68">
        <v>39</v>
      </c>
      <c r="C4" s="68"/>
      <c r="D4" s="68"/>
      <c r="E4" s="68"/>
      <c r="F4" s="68"/>
      <c r="G4" s="68"/>
    </row>
    <row r="5" spans="1:7" x14ac:dyDescent="0.35">
      <c r="A5" s="68" t="s">
        <v>39</v>
      </c>
      <c r="B5" s="68">
        <v>4</v>
      </c>
      <c r="C5" s="68"/>
      <c r="D5" s="68">
        <v>50</v>
      </c>
      <c r="E5" s="68">
        <v>1.3</v>
      </c>
      <c r="F5" s="68">
        <f>'K3'!G11</f>
        <v>14.54857142857143</v>
      </c>
      <c r="G5" s="69">
        <f>F5*(1+0.5*1.3)</f>
        <v>24.005142857142857</v>
      </c>
    </row>
    <row r="6" spans="1:7" x14ac:dyDescent="0.35">
      <c r="A6" s="68" t="s">
        <v>139</v>
      </c>
      <c r="B6" s="68"/>
      <c r="C6" s="68"/>
      <c r="D6" s="68"/>
      <c r="E6" s="68"/>
      <c r="F6" s="68"/>
      <c r="G6" s="69">
        <f>(39*F5+B5*G5)/(B4+B5)</f>
        <v>15.428252491694353</v>
      </c>
    </row>
    <row r="7" spans="1:7" x14ac:dyDescent="0.35">
      <c r="A7" s="68" t="s">
        <v>137</v>
      </c>
      <c r="B7" s="68"/>
      <c r="C7" s="68"/>
      <c r="D7" s="68"/>
      <c r="E7" s="68"/>
      <c r="F7" s="70">
        <f>(G6-F5)/F5</f>
        <v>6.0465116279069753E-2</v>
      </c>
      <c r="G7" s="69">
        <f>F5*F7</f>
        <v>0.87968106312292349</v>
      </c>
    </row>
    <row r="10" spans="1:7" ht="15.5" x14ac:dyDescent="0.35">
      <c r="A10" s="2" t="s">
        <v>74</v>
      </c>
      <c r="C10" t="s">
        <v>84</v>
      </c>
    </row>
    <row r="11" spans="1:7" x14ac:dyDescent="0.35">
      <c r="A11" s="62" t="s">
        <v>75</v>
      </c>
      <c r="B11" s="63"/>
      <c r="C11" s="64">
        <v>0.03</v>
      </c>
    </row>
    <row r="12" spans="1:7" x14ac:dyDescent="0.35">
      <c r="A12" s="62" t="s">
        <v>76</v>
      </c>
      <c r="B12" s="63"/>
      <c r="C12" s="65">
        <v>3.5000000000000001E-3</v>
      </c>
    </row>
    <row r="13" spans="1:7" ht="29" x14ac:dyDescent="0.35">
      <c r="A13" s="62" t="s">
        <v>77</v>
      </c>
      <c r="B13" s="63"/>
      <c r="C13" s="65">
        <v>0.1255</v>
      </c>
    </row>
    <row r="14" spans="1:7" x14ac:dyDescent="0.35">
      <c r="A14" s="62" t="s">
        <v>78</v>
      </c>
      <c r="B14" s="63"/>
      <c r="C14" s="65">
        <v>3.78E-2</v>
      </c>
    </row>
    <row r="15" spans="1:7" x14ac:dyDescent="0.35">
      <c r="A15" s="62" t="s">
        <v>79</v>
      </c>
      <c r="B15" s="63"/>
      <c r="C15" s="65">
        <v>1.2E-2</v>
      </c>
    </row>
    <row r="16" spans="1:7" ht="43.5" x14ac:dyDescent="0.35">
      <c r="A16" s="62" t="s">
        <v>82</v>
      </c>
      <c r="B16" s="63"/>
      <c r="C16" s="65">
        <v>3.9E-2</v>
      </c>
    </row>
    <row r="17" spans="1:3" x14ac:dyDescent="0.35">
      <c r="A17" s="62" t="s">
        <v>184</v>
      </c>
      <c r="B17" s="63"/>
      <c r="C17" s="65">
        <v>4.0000000000000001E-3</v>
      </c>
    </row>
    <row r="18" spans="1:3" x14ac:dyDescent="0.35">
      <c r="A18" s="62" t="s">
        <v>80</v>
      </c>
      <c r="B18" s="63"/>
      <c r="C18" s="65">
        <v>5.0000000000000001E-3</v>
      </c>
    </row>
    <row r="19" spans="1:3" ht="29" x14ac:dyDescent="0.35">
      <c r="A19" s="62" t="s">
        <v>83</v>
      </c>
      <c r="B19" s="63"/>
      <c r="C19" s="65">
        <v>7.0000000000000001E-3</v>
      </c>
    </row>
    <row r="20" spans="1:3" ht="29" x14ac:dyDescent="0.35">
      <c r="A20" s="62" t="s">
        <v>81</v>
      </c>
      <c r="B20" s="63"/>
      <c r="C20" s="65">
        <v>1.5299999999999999E-2</v>
      </c>
    </row>
    <row r="21" spans="1:3" x14ac:dyDescent="0.35">
      <c r="A21" s="62" t="s">
        <v>47</v>
      </c>
      <c r="B21" s="63"/>
      <c r="C21" s="65">
        <f>SUM(C11:C20)</f>
        <v>0.27910000000000001</v>
      </c>
    </row>
    <row r="22" spans="1:3" x14ac:dyDescent="0.35">
      <c r="A22" s="63"/>
      <c r="B22" s="63"/>
      <c r="C22" s="63"/>
    </row>
  </sheetData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K3</vt:lpstr>
      <vt:lpstr>Umgelegte Lohnnebenkosten</vt:lpstr>
      <vt:lpstr>Andere Lohnbestandteile</vt:lpstr>
      <vt:lpstr>Kalkulierte Mannschaft</vt:lpstr>
      <vt:lpstr>KV2019</vt:lpstr>
      <vt:lpstr>Aufzahlung für Mehrarbeit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Franz Pöschl</dc:creator>
  <cp:lastModifiedBy>Stopper, Mag. Sonja</cp:lastModifiedBy>
  <dcterms:created xsi:type="dcterms:W3CDTF">2015-09-15T08:30:26Z</dcterms:created>
  <dcterms:modified xsi:type="dcterms:W3CDTF">2019-07-10T12:57:40Z</dcterms:modified>
</cp:coreProperties>
</file>